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9040" windowHeight="15720" tabRatio="740" firstSheet="2" activeTab="2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" i="9"/>
  <c r="AH52" i="18"/>
  <c r="C52"/>
  <c r="C9"/>
  <c r="C7"/>
  <c r="C5"/>
  <c r="C3"/>
  <c r="C1"/>
  <c r="AG57" i="9"/>
  <c r="U57"/>
  <c r="V9"/>
  <c r="V7"/>
  <c r="V5"/>
  <c r="V3"/>
  <c r="V1"/>
  <c r="K123" i="8"/>
  <c r="E123"/>
  <c r="E9"/>
  <c r="E7"/>
  <c r="E5"/>
  <c r="E3"/>
  <c r="E1"/>
  <c r="K95" i="7"/>
  <c r="E95"/>
  <c r="E9"/>
  <c r="E7"/>
  <c r="E5"/>
  <c r="E3"/>
  <c r="E1"/>
  <c r="J189" i="6"/>
  <c r="E189"/>
  <c r="E9"/>
  <c r="E7"/>
  <c r="E5"/>
  <c r="E3"/>
  <c r="E1"/>
  <c r="J151" i="5"/>
  <c r="E151"/>
  <c r="J115" i="8"/>
  <c r="J96"/>
  <c r="J61"/>
  <c r="J65" i="7"/>
  <c r="K65"/>
  <c r="B16" i="18" l="1"/>
  <c r="B49" s="1"/>
  <c r="B50" s="1"/>
  <c r="B9" i="14"/>
  <c r="B42" l="1"/>
  <c r="B43" s="1"/>
  <c r="K113" i="8" l="1"/>
  <c r="J113"/>
  <c r="K74"/>
  <c r="J74"/>
  <c r="K38"/>
  <c r="J38"/>
  <c r="J80" i="7"/>
  <c r="K80"/>
  <c r="K40"/>
  <c r="J40"/>
  <c r="I150" i="6"/>
  <c r="I111"/>
  <c r="I72"/>
  <c r="I39"/>
  <c r="I121" i="5"/>
  <c r="J121"/>
  <c r="I81"/>
  <c r="I41"/>
  <c r="AE51" i="9" l="1"/>
  <c r="AG51" s="1"/>
  <c r="T51" s="1"/>
  <c r="S51"/>
  <c r="Q51"/>
  <c r="P51"/>
  <c r="O51"/>
  <c r="N51"/>
  <c r="M51"/>
  <c r="L51"/>
  <c r="K51"/>
  <c r="AE50"/>
  <c r="AG50" s="1"/>
  <c r="T50" s="1"/>
  <c r="S50"/>
  <c r="Q50"/>
  <c r="P50"/>
  <c r="O50"/>
  <c r="N50"/>
  <c r="M50"/>
  <c r="L50"/>
  <c r="K50"/>
  <c r="AE49"/>
  <c r="AG49" s="1"/>
  <c r="T49" s="1"/>
  <c r="S49"/>
  <c r="Q49"/>
  <c r="P49"/>
  <c r="O49"/>
  <c r="N49"/>
  <c r="M49"/>
  <c r="L49"/>
  <c r="K49"/>
  <c r="AE48"/>
  <c r="AG48" s="1"/>
  <c r="T48" s="1"/>
  <c r="S48"/>
  <c r="Q48"/>
  <c r="P48"/>
  <c r="O48"/>
  <c r="N48"/>
  <c r="M48"/>
  <c r="L48"/>
  <c r="K48"/>
  <c r="AE47"/>
  <c r="AG47" s="1"/>
  <c r="T47" s="1"/>
  <c r="S47"/>
  <c r="Q47"/>
  <c r="P47"/>
  <c r="O47"/>
  <c r="N47"/>
  <c r="M47"/>
  <c r="L47"/>
  <c r="K47"/>
  <c r="AF45"/>
  <c r="S45" s="1"/>
  <c r="AD45"/>
  <c r="Q45" s="1"/>
  <c r="AC45"/>
  <c r="P45" s="1"/>
  <c r="AB45"/>
  <c r="O45" s="1"/>
  <c r="AA45"/>
  <c r="N45" s="1"/>
  <c r="Z45"/>
  <c r="M45" s="1"/>
  <c r="Y45"/>
  <c r="L45" s="1"/>
  <c r="X45"/>
  <c r="AE44"/>
  <c r="S44"/>
  <c r="Q44"/>
  <c r="P44"/>
  <c r="O44"/>
  <c r="N44"/>
  <c r="M44"/>
  <c r="L44"/>
  <c r="K44"/>
  <c r="AE43"/>
  <c r="S43"/>
  <c r="Q43"/>
  <c r="P43"/>
  <c r="O43"/>
  <c r="N43"/>
  <c r="M43"/>
  <c r="L43"/>
  <c r="K43"/>
  <c r="AE40"/>
  <c r="AG40" s="1"/>
  <c r="T40" s="1"/>
  <c r="S40"/>
  <c r="Q40"/>
  <c r="P40"/>
  <c r="O40"/>
  <c r="N40"/>
  <c r="M40"/>
  <c r="L40"/>
  <c r="K40"/>
  <c r="AE39"/>
  <c r="AG39" s="1"/>
  <c r="T39" s="1"/>
  <c r="S39"/>
  <c r="Q39"/>
  <c r="P39"/>
  <c r="O39"/>
  <c r="N39"/>
  <c r="M39"/>
  <c r="L39"/>
  <c r="K39"/>
  <c r="AE35"/>
  <c r="AG35" s="1"/>
  <c r="T35" s="1"/>
  <c r="S35"/>
  <c r="Q35"/>
  <c r="P35"/>
  <c r="O35"/>
  <c r="N35"/>
  <c r="M35"/>
  <c r="L35"/>
  <c r="K35"/>
  <c r="AE34"/>
  <c r="AG34" s="1"/>
  <c r="T34" s="1"/>
  <c r="S34"/>
  <c r="Q34"/>
  <c r="P34"/>
  <c r="O34"/>
  <c r="N34"/>
  <c r="M34"/>
  <c r="L34"/>
  <c r="K34"/>
  <c r="AE33"/>
  <c r="AG33" s="1"/>
  <c r="T33" s="1"/>
  <c r="S33"/>
  <c r="Q33"/>
  <c r="P33"/>
  <c r="O33"/>
  <c r="N33"/>
  <c r="M33"/>
  <c r="L33"/>
  <c r="K33"/>
  <c r="AE32"/>
  <c r="AG32" s="1"/>
  <c r="T32" s="1"/>
  <c r="S32"/>
  <c r="Q32"/>
  <c r="P32"/>
  <c r="O32"/>
  <c r="N32"/>
  <c r="M32"/>
  <c r="L32"/>
  <c r="K32"/>
  <c r="AE31"/>
  <c r="AG31" s="1"/>
  <c r="T31" s="1"/>
  <c r="S31"/>
  <c r="Q31"/>
  <c r="P31"/>
  <c r="O31"/>
  <c r="N31"/>
  <c r="M31"/>
  <c r="L31"/>
  <c r="K31"/>
  <c r="AF29"/>
  <c r="S29" s="1"/>
  <c r="AD29"/>
  <c r="Q29" s="1"/>
  <c r="AC29"/>
  <c r="P29" s="1"/>
  <c r="AB29"/>
  <c r="O29" s="1"/>
  <c r="AA29"/>
  <c r="N29" s="1"/>
  <c r="Z29"/>
  <c r="M29" s="1"/>
  <c r="Y29"/>
  <c r="X29"/>
  <c r="K29" s="1"/>
  <c r="AE28"/>
  <c r="R28" s="1"/>
  <c r="S28"/>
  <c r="Q28"/>
  <c r="P28"/>
  <c r="O28"/>
  <c r="N28"/>
  <c r="M28"/>
  <c r="L28"/>
  <c r="K28"/>
  <c r="AE27"/>
  <c r="R27" s="1"/>
  <c r="S27"/>
  <c r="Q27"/>
  <c r="P27"/>
  <c r="O27"/>
  <c r="N27"/>
  <c r="M27"/>
  <c r="L27"/>
  <c r="K27"/>
  <c r="AF25"/>
  <c r="AD25"/>
  <c r="AC25"/>
  <c r="AB25"/>
  <c r="O25" s="1"/>
  <c r="AA25"/>
  <c r="Z25"/>
  <c r="Y25"/>
  <c r="X25"/>
  <c r="K25" s="1"/>
  <c r="AE24"/>
  <c r="R24" s="1"/>
  <c r="S24"/>
  <c r="Q24"/>
  <c r="P24"/>
  <c r="O24"/>
  <c r="N24"/>
  <c r="M24"/>
  <c r="L24"/>
  <c r="K24"/>
  <c r="R23"/>
  <c r="S23"/>
  <c r="Q23"/>
  <c r="P23"/>
  <c r="O23"/>
  <c r="N23"/>
  <c r="M23"/>
  <c r="L23"/>
  <c r="K23"/>
  <c r="AE22"/>
  <c r="S22"/>
  <c r="Q22"/>
  <c r="P22"/>
  <c r="O22"/>
  <c r="N22"/>
  <c r="M22"/>
  <c r="L22"/>
  <c r="K22"/>
  <c r="D118" i="8"/>
  <c r="C118"/>
  <c r="D117"/>
  <c r="C117"/>
  <c r="K115"/>
  <c r="D115" s="1"/>
  <c r="C115"/>
  <c r="D110"/>
  <c r="C110"/>
  <c r="D109"/>
  <c r="C109"/>
  <c r="D108"/>
  <c r="C108"/>
  <c r="D107"/>
  <c r="C107"/>
  <c r="D106"/>
  <c r="C106"/>
  <c r="D105"/>
  <c r="C105"/>
  <c r="D104"/>
  <c r="C104"/>
  <c r="D103"/>
  <c r="C103"/>
  <c r="D102"/>
  <c r="C102"/>
  <c r="D101"/>
  <c r="C101"/>
  <c r="D100"/>
  <c r="C100"/>
  <c r="D99"/>
  <c r="C99"/>
  <c r="D98"/>
  <c r="C98"/>
  <c r="K96"/>
  <c r="D96" s="1"/>
  <c r="C96"/>
  <c r="D95"/>
  <c r="C95"/>
  <c r="D94"/>
  <c r="C94"/>
  <c r="D93"/>
  <c r="C93"/>
  <c r="D92"/>
  <c r="C92"/>
  <c r="D91"/>
  <c r="C91"/>
  <c r="D90"/>
  <c r="C90"/>
  <c r="D89"/>
  <c r="C89"/>
  <c r="D88"/>
  <c r="C88"/>
  <c r="D87"/>
  <c r="C87"/>
  <c r="D86"/>
  <c r="C86"/>
  <c r="D85"/>
  <c r="C85"/>
  <c r="D84"/>
  <c r="C84"/>
  <c r="D83"/>
  <c r="C83"/>
  <c r="D82"/>
  <c r="C82"/>
  <c r="D81"/>
  <c r="C81"/>
  <c r="D80"/>
  <c r="C80"/>
  <c r="D79"/>
  <c r="C79"/>
  <c r="D78"/>
  <c r="C78"/>
  <c r="D77"/>
  <c r="C77"/>
  <c r="D76"/>
  <c r="C76"/>
  <c r="D71"/>
  <c r="C71"/>
  <c r="D70"/>
  <c r="C70"/>
  <c r="D69"/>
  <c r="C69"/>
  <c r="D68"/>
  <c r="C68"/>
  <c r="D67"/>
  <c r="C67"/>
  <c r="D66"/>
  <c r="C66"/>
  <c r="D64"/>
  <c r="C64"/>
  <c r="D63"/>
  <c r="C63"/>
  <c r="D62"/>
  <c r="C62"/>
  <c r="K61"/>
  <c r="D61" s="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D40"/>
  <c r="C40"/>
  <c r="D34"/>
  <c r="C34"/>
  <c r="D33"/>
  <c r="C33"/>
  <c r="D32"/>
  <c r="C32"/>
  <c r="D31"/>
  <c r="C31"/>
  <c r="C30"/>
  <c r="C29"/>
  <c r="D28"/>
  <c r="C28"/>
  <c r="D27"/>
  <c r="C27"/>
  <c r="D26"/>
  <c r="C26"/>
  <c r="D25"/>
  <c r="C25"/>
  <c r="D24"/>
  <c r="C24"/>
  <c r="D23"/>
  <c r="C23"/>
  <c r="D22"/>
  <c r="C22"/>
  <c r="D21"/>
  <c r="C21"/>
  <c r="D90" i="7"/>
  <c r="C90"/>
  <c r="D89"/>
  <c r="C89"/>
  <c r="K85"/>
  <c r="D85" s="1"/>
  <c r="J85"/>
  <c r="C85" s="1"/>
  <c r="D84"/>
  <c r="C84"/>
  <c r="D83"/>
  <c r="C83"/>
  <c r="D82"/>
  <c r="C82"/>
  <c r="D77"/>
  <c r="C77"/>
  <c r="D76"/>
  <c r="C76"/>
  <c r="D75"/>
  <c r="C75"/>
  <c r="D74"/>
  <c r="C74"/>
  <c r="D73"/>
  <c r="C73"/>
  <c r="D72"/>
  <c r="C72"/>
  <c r="D71"/>
  <c r="C71"/>
  <c r="D70"/>
  <c r="C70"/>
  <c r="D69"/>
  <c r="C69"/>
  <c r="D68"/>
  <c r="C68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36"/>
  <c r="C36"/>
  <c r="D35"/>
  <c r="C35"/>
  <c r="D34"/>
  <c r="C34"/>
  <c r="D33"/>
  <c r="C33"/>
  <c r="D32"/>
  <c r="C32"/>
  <c r="D31"/>
  <c r="C31"/>
  <c r="K28" a="1"/>
  <c r="K28" s="1"/>
  <c r="J28" a="1"/>
  <c r="J28" s="1"/>
  <c r="D27"/>
  <c r="C27"/>
  <c r="D26"/>
  <c r="C26"/>
  <c r="D25"/>
  <c r="C25"/>
  <c r="D24"/>
  <c r="C24"/>
  <c r="D23"/>
  <c r="C23"/>
  <c r="D22"/>
  <c r="C22"/>
  <c r="D21"/>
  <c r="C21"/>
  <c r="D185" i="6"/>
  <c r="C185"/>
  <c r="D184"/>
  <c r="C184"/>
  <c r="D182"/>
  <c r="C182"/>
  <c r="D181"/>
  <c r="C181"/>
  <c r="D179"/>
  <c r="C179"/>
  <c r="D178"/>
  <c r="C178"/>
  <c r="D175"/>
  <c r="C175"/>
  <c r="D174"/>
  <c r="C174"/>
  <c r="D173"/>
  <c r="C173"/>
  <c r="D172"/>
  <c r="C172"/>
  <c r="D171"/>
  <c r="C171"/>
  <c r="D170"/>
  <c r="C170"/>
  <c r="D169"/>
  <c r="C169"/>
  <c r="J168"/>
  <c r="I168"/>
  <c r="C168" s="1"/>
  <c r="D168"/>
  <c r="D167"/>
  <c r="C167"/>
  <c r="D166"/>
  <c r="C166"/>
  <c r="D165"/>
  <c r="C165"/>
  <c r="D164"/>
  <c r="C164"/>
  <c r="D163"/>
  <c r="C163"/>
  <c r="J162"/>
  <c r="D162" s="1"/>
  <c r="I162"/>
  <c r="J161"/>
  <c r="D161" s="1"/>
  <c r="D157"/>
  <c r="C157"/>
  <c r="D154"/>
  <c r="C154"/>
  <c r="D153"/>
  <c r="C153"/>
  <c r="D152"/>
  <c r="C152"/>
  <c r="J150"/>
  <c r="D147"/>
  <c r="C147"/>
  <c r="J146"/>
  <c r="J144" s="1"/>
  <c r="D144" s="1"/>
  <c r="I146"/>
  <c r="I144" s="1"/>
  <c r="C144" s="1"/>
  <c r="D146"/>
  <c r="D145"/>
  <c r="C145"/>
  <c r="D140"/>
  <c r="C140"/>
  <c r="D139"/>
  <c r="C139"/>
  <c r="D138"/>
  <c r="C138"/>
  <c r="D137"/>
  <c r="C137"/>
  <c r="J136" a="1"/>
  <c r="J136" s="1"/>
  <c r="D136" s="1"/>
  <c r="I136" a="1"/>
  <c r="I136" s="1"/>
  <c r="D135"/>
  <c r="C135"/>
  <c r="D134"/>
  <c r="C134"/>
  <c r="D133"/>
  <c r="C133"/>
  <c r="D132"/>
  <c r="C132"/>
  <c r="D131"/>
  <c r="C131"/>
  <c r="D130"/>
  <c r="C130"/>
  <c r="D129"/>
  <c r="C129"/>
  <c r="D128"/>
  <c r="C128"/>
  <c r="D127"/>
  <c r="C127"/>
  <c r="D126"/>
  <c r="C126"/>
  <c r="D125"/>
  <c r="C125"/>
  <c r="D124"/>
  <c r="C124"/>
  <c r="D123"/>
  <c r="C123"/>
  <c r="D122"/>
  <c r="C122"/>
  <c r="D121"/>
  <c r="C121"/>
  <c r="D120"/>
  <c r="C120"/>
  <c r="J119" a="1"/>
  <c r="J119" s="1"/>
  <c r="I119" a="1"/>
  <c r="I119" s="1"/>
  <c r="C119" s="1"/>
  <c r="D118"/>
  <c r="C118"/>
  <c r="D117"/>
  <c r="C117"/>
  <c r="D116"/>
  <c r="C116"/>
  <c r="D115"/>
  <c r="C115"/>
  <c r="D114"/>
  <c r="C114"/>
  <c r="D113"/>
  <c r="C113"/>
  <c r="J111"/>
  <c r="D108"/>
  <c r="C108"/>
  <c r="D107"/>
  <c r="C107"/>
  <c r="D106"/>
  <c r="C106"/>
  <c r="D105"/>
  <c r="C105"/>
  <c r="D104"/>
  <c r="C104"/>
  <c r="D103"/>
  <c r="C103"/>
  <c r="D102"/>
  <c r="C102"/>
  <c r="D101"/>
  <c r="C101"/>
  <c r="J100"/>
  <c r="D100" s="1"/>
  <c r="I100"/>
  <c r="C100" s="1"/>
  <c r="D98"/>
  <c r="C98"/>
  <c r="D97"/>
  <c r="C97"/>
  <c r="D96"/>
  <c r="C96"/>
  <c r="D95"/>
  <c r="C95"/>
  <c r="D94"/>
  <c r="C94"/>
  <c r="D93"/>
  <c r="C93"/>
  <c r="D92"/>
  <c r="C92"/>
  <c r="D91"/>
  <c r="C91"/>
  <c r="J90" a="1"/>
  <c r="J90"/>
  <c r="I90" a="1"/>
  <c r="I90" s="1"/>
  <c r="C90" s="1"/>
  <c r="D90"/>
  <c r="D89"/>
  <c r="C89"/>
  <c r="D88"/>
  <c r="C88"/>
  <c r="D87"/>
  <c r="C87"/>
  <c r="J86" a="1"/>
  <c r="J86"/>
  <c r="D86" s="1"/>
  <c r="I86" a="1"/>
  <c r="I86" s="1"/>
  <c r="D85"/>
  <c r="C85"/>
  <c r="D84"/>
  <c r="C84"/>
  <c r="D83"/>
  <c r="C83"/>
  <c r="D82"/>
  <c r="C82"/>
  <c r="D79"/>
  <c r="C79"/>
  <c r="D78"/>
  <c r="C78"/>
  <c r="D77"/>
  <c r="C77"/>
  <c r="D76"/>
  <c r="C76"/>
  <c r="J75" a="1"/>
  <c r="J75" s="1"/>
  <c r="D75" s="1"/>
  <c r="I75" a="1"/>
  <c r="I75" s="1"/>
  <c r="C75"/>
  <c r="D74"/>
  <c r="C74"/>
  <c r="J72"/>
  <c r="D69"/>
  <c r="C69"/>
  <c r="D68"/>
  <c r="C68"/>
  <c r="D67"/>
  <c r="C67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J54" a="1"/>
  <c r="J54" s="1"/>
  <c r="I54" a="1"/>
  <c r="I54" s="1"/>
  <c r="C54" s="1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J39"/>
  <c r="D34"/>
  <c r="C34"/>
  <c r="J33"/>
  <c r="D33" s="1"/>
  <c r="I33"/>
  <c r="C33" s="1"/>
  <c r="D31"/>
  <c r="C31"/>
  <c r="D30"/>
  <c r="C30"/>
  <c r="D29"/>
  <c r="C29"/>
  <c r="J28" a="1"/>
  <c r="J28" s="1"/>
  <c r="I28" a="1"/>
  <c r="I28" s="1"/>
  <c r="C28" s="1"/>
  <c r="D28"/>
  <c r="D27"/>
  <c r="C27"/>
  <c r="D26"/>
  <c r="C26"/>
  <c r="D25"/>
  <c r="C25"/>
  <c r="J24" a="1"/>
  <c r="J24" s="1"/>
  <c r="I24" a="1"/>
  <c r="I24"/>
  <c r="C24" s="1"/>
  <c r="D24"/>
  <c r="D23"/>
  <c r="C23"/>
  <c r="D22"/>
  <c r="C22"/>
  <c r="D21"/>
  <c r="C21"/>
  <c r="J20" a="1"/>
  <c r="J20" s="1"/>
  <c r="J19" s="1"/>
  <c r="D19" s="1"/>
  <c r="I20" a="1"/>
  <c r="I20" s="1"/>
  <c r="C20" s="1"/>
  <c r="D146" i="5"/>
  <c r="C146"/>
  <c r="D143"/>
  <c r="C143"/>
  <c r="D142"/>
  <c r="C142"/>
  <c r="D141"/>
  <c r="C141"/>
  <c r="D140"/>
  <c r="C140"/>
  <c r="D139"/>
  <c r="C139"/>
  <c r="D138"/>
  <c r="C138"/>
  <c r="D137"/>
  <c r="C137"/>
  <c r="D136"/>
  <c r="C136"/>
  <c r="D135"/>
  <c r="C135"/>
  <c r="D134"/>
  <c r="C134"/>
  <c r="D133"/>
  <c r="C133"/>
  <c r="D132"/>
  <c r="C132"/>
  <c r="J131" a="1"/>
  <c r="J131" s="1"/>
  <c r="I131" a="1"/>
  <c r="I131" s="1"/>
  <c r="C131" s="1"/>
  <c r="D129"/>
  <c r="C129"/>
  <c r="D128"/>
  <c r="C128"/>
  <c r="D127"/>
  <c r="C127"/>
  <c r="D126"/>
  <c r="C126"/>
  <c r="D125"/>
  <c r="C125"/>
  <c r="D124"/>
  <c r="C124"/>
  <c r="D123"/>
  <c r="C123"/>
  <c r="D118"/>
  <c r="C118"/>
  <c r="J117"/>
  <c r="D117" s="1"/>
  <c r="I117"/>
  <c r="C117" s="1"/>
  <c r="D115"/>
  <c r="C115"/>
  <c r="D113"/>
  <c r="C113"/>
  <c r="D111"/>
  <c r="C111"/>
  <c r="D110"/>
  <c r="C110"/>
  <c r="J109" a="1"/>
  <c r="J109" s="1"/>
  <c r="I109" a="1"/>
  <c r="I109" s="1"/>
  <c r="D108"/>
  <c r="C108"/>
  <c r="D107"/>
  <c r="C107"/>
  <c r="J106" a="1"/>
  <c r="J106" s="1"/>
  <c r="D106" s="1"/>
  <c r="I106" a="1"/>
  <c r="I106" s="1"/>
  <c r="C106" s="1"/>
  <c r="D105"/>
  <c r="C105"/>
  <c r="D104"/>
  <c r="C104"/>
  <c r="D103"/>
  <c r="C103"/>
  <c r="J102" a="1"/>
  <c r="J102" s="1"/>
  <c r="D102" s="1"/>
  <c r="I102" a="1"/>
  <c r="I102"/>
  <c r="C102" s="1"/>
  <c r="D101"/>
  <c r="C101"/>
  <c r="D100"/>
  <c r="C100"/>
  <c r="J99" a="1"/>
  <c r="J99" s="1"/>
  <c r="D99" s="1"/>
  <c r="I99" a="1"/>
  <c r="I99" s="1"/>
  <c r="C99" s="1"/>
  <c r="D98"/>
  <c r="C98"/>
  <c r="D97"/>
  <c r="C97"/>
  <c r="D96"/>
  <c r="C96"/>
  <c r="D95"/>
  <c r="C95"/>
  <c r="D94"/>
  <c r="C94"/>
  <c r="D93"/>
  <c r="C93"/>
  <c r="J92" a="1"/>
  <c r="J92" s="1"/>
  <c r="D92" s="1"/>
  <c r="I92" a="1"/>
  <c r="I92" s="1"/>
  <c r="C92" s="1"/>
  <c r="D91"/>
  <c r="C91"/>
  <c r="D88"/>
  <c r="C88"/>
  <c r="D86"/>
  <c r="C86"/>
  <c r="D85"/>
  <c r="C85"/>
  <c r="D84"/>
  <c r="C84"/>
  <c r="D83"/>
  <c r="C83"/>
  <c r="D78"/>
  <c r="C78"/>
  <c r="D77"/>
  <c r="C77"/>
  <c r="D76"/>
  <c r="C76"/>
  <c r="D75"/>
  <c r="C75"/>
  <c r="D74"/>
  <c r="C74"/>
  <c r="D73"/>
  <c r="C73"/>
  <c r="J72" a="1"/>
  <c r="J72" s="1"/>
  <c r="D72" s="1"/>
  <c r="I72" a="1"/>
  <c r="I72" s="1"/>
  <c r="C72" s="1"/>
  <c r="D71"/>
  <c r="C71"/>
  <c r="D70"/>
  <c r="C70"/>
  <c r="D69"/>
  <c r="C69"/>
  <c r="J68" a="1"/>
  <c r="J68" s="1"/>
  <c r="D68" s="1"/>
  <c r="I68" a="1"/>
  <c r="I68" s="1"/>
  <c r="C68" s="1"/>
  <c r="D67"/>
  <c r="C67"/>
  <c r="D66"/>
  <c r="C66"/>
  <c r="D65"/>
  <c r="C65"/>
  <c r="D64"/>
  <c r="C64"/>
  <c r="D63"/>
  <c r="C63"/>
  <c r="D62"/>
  <c r="C62"/>
  <c r="D61"/>
  <c r="C61"/>
  <c r="J60" a="1"/>
  <c r="J60" s="1"/>
  <c r="I60" a="1"/>
  <c r="I60" s="1"/>
  <c r="D58"/>
  <c r="C58"/>
  <c r="D57"/>
  <c r="C57"/>
  <c r="D56"/>
  <c r="C56"/>
  <c r="D55"/>
  <c r="C55"/>
  <c r="D54"/>
  <c r="C54"/>
  <c r="D53"/>
  <c r="C53"/>
  <c r="D52"/>
  <c r="C52"/>
  <c r="J51" a="1"/>
  <c r="J51" s="1"/>
  <c r="D51" s="1"/>
  <c r="I51" a="1"/>
  <c r="I51" s="1"/>
  <c r="C51" s="1"/>
  <c r="D50"/>
  <c r="C50"/>
  <c r="D49"/>
  <c r="C49"/>
  <c r="J48" a="1"/>
  <c r="J48" s="1"/>
  <c r="D48" s="1"/>
  <c r="I48" a="1"/>
  <c r="I48" s="1"/>
  <c r="C48" s="1"/>
  <c r="D47"/>
  <c r="C47"/>
  <c r="D46"/>
  <c r="C46"/>
  <c r="D45"/>
  <c r="C45"/>
  <c r="D44"/>
  <c r="C44"/>
  <c r="D43"/>
  <c r="C43"/>
  <c r="D37"/>
  <c r="C37"/>
  <c r="D36"/>
  <c r="C36"/>
  <c r="D35"/>
  <c r="C35"/>
  <c r="D34"/>
  <c r="C34"/>
  <c r="J33" a="1"/>
  <c r="J33" s="1"/>
  <c r="D33" s="1"/>
  <c r="I33" a="1"/>
  <c r="I33" s="1"/>
  <c r="C33" s="1"/>
  <c r="D32"/>
  <c r="C32"/>
  <c r="D31"/>
  <c r="C31"/>
  <c r="D30"/>
  <c r="C30"/>
  <c r="D29"/>
  <c r="C29"/>
  <c r="D28"/>
  <c r="C28"/>
  <c r="J27" a="1"/>
  <c r="J27" s="1"/>
  <c r="I27" a="1"/>
  <c r="I27" s="1"/>
  <c r="C27" s="1"/>
  <c r="D27"/>
  <c r="D26"/>
  <c r="C26"/>
  <c r="D25"/>
  <c r="C25"/>
  <c r="D24"/>
  <c r="C24"/>
  <c r="D23"/>
  <c r="C23"/>
  <c r="D22"/>
  <c r="C22"/>
  <c r="D21"/>
  <c r="C21"/>
  <c r="J20" a="1"/>
  <c r="J20" s="1"/>
  <c r="I20" a="1"/>
  <c r="I20" s="1"/>
  <c r="B24" i="3"/>
  <c r="C81"/>
  <c r="B81"/>
  <c r="C78"/>
  <c r="B78"/>
  <c r="A78"/>
  <c r="C77"/>
  <c r="B77"/>
  <c r="A77"/>
  <c r="C76"/>
  <c r="B76"/>
  <c r="A76"/>
  <c r="C75"/>
  <c r="B75"/>
  <c r="A75"/>
  <c r="C74"/>
  <c r="B74"/>
  <c r="A74"/>
  <c r="C73"/>
  <c r="B73"/>
  <c r="A73"/>
  <c r="C72"/>
  <c r="B72"/>
  <c r="A72"/>
  <c r="B71"/>
  <c r="A71"/>
  <c r="B70"/>
  <c r="A70"/>
  <c r="B69"/>
  <c r="B68"/>
  <c r="C66"/>
  <c r="C65"/>
  <c r="C64"/>
  <c r="C63"/>
  <c r="C62"/>
  <c r="C61"/>
  <c r="C60"/>
  <c r="C59"/>
  <c r="C58"/>
  <c r="C53"/>
  <c r="C49"/>
  <c r="C48"/>
  <c r="C47"/>
  <c r="C42"/>
  <c r="C41"/>
  <c r="B40"/>
  <c r="B39"/>
  <c r="B38"/>
  <c r="B37"/>
  <c r="C36"/>
  <c r="B34"/>
  <c r="B33"/>
  <c r="B32"/>
  <c r="B31"/>
  <c r="B30"/>
  <c r="B29"/>
  <c r="B28"/>
  <c r="E27"/>
  <c r="D27"/>
  <c r="C27"/>
  <c r="B27"/>
  <c r="B25"/>
  <c r="B21"/>
  <c r="B16"/>
  <c r="B15"/>
  <c r="B14"/>
  <c r="B13"/>
  <c r="B12"/>
  <c r="B11"/>
  <c r="B5"/>
  <c r="B4"/>
  <c r="B1"/>
  <c r="AF80" i="2"/>
  <c r="D80"/>
  <c r="AF79"/>
  <c r="D79"/>
  <c r="AF78"/>
  <c r="D78"/>
  <c r="AF77"/>
  <c r="D77"/>
  <c r="AF76"/>
  <c r="D76"/>
  <c r="AF75"/>
  <c r="D75"/>
  <c r="AF74"/>
  <c r="D74"/>
  <c r="AF73"/>
  <c r="D73"/>
  <c r="AF72"/>
  <c r="D72"/>
  <c r="AF71"/>
  <c r="D71"/>
  <c r="AF70"/>
  <c r="D70"/>
  <c r="AF69"/>
  <c r="D69"/>
  <c r="AF68"/>
  <c r="D68"/>
  <c r="AF67"/>
  <c r="D67"/>
  <c r="AF66"/>
  <c r="D66"/>
  <c r="AF65"/>
  <c r="D65"/>
  <c r="AF64"/>
  <c r="D64"/>
  <c r="AF63"/>
  <c r="D63"/>
  <c r="AF62"/>
  <c r="D62"/>
  <c r="AF61"/>
  <c r="D61"/>
  <c r="AF60"/>
  <c r="D60"/>
  <c r="AF59"/>
  <c r="D59"/>
  <c r="AF58"/>
  <c r="D58"/>
  <c r="AF57"/>
  <c r="D57"/>
  <c r="AF56"/>
  <c r="D56"/>
  <c r="AF55"/>
  <c r="D55"/>
  <c r="AF54"/>
  <c r="D54"/>
  <c r="AF53"/>
  <c r="D53"/>
  <c r="AF52"/>
  <c r="D52"/>
  <c r="AF51"/>
  <c r="D51"/>
  <c r="AF50"/>
  <c r="D50"/>
  <c r="AF49"/>
  <c r="D49"/>
  <c r="AF48"/>
  <c r="D48"/>
  <c r="AF47"/>
  <c r="D47"/>
  <c r="AF46"/>
  <c r="D46"/>
  <c r="AF45"/>
  <c r="D45"/>
  <c r="AF44"/>
  <c r="D44"/>
  <c r="AF43"/>
  <c r="D43"/>
  <c r="AF42"/>
  <c r="D42"/>
  <c r="AF41"/>
  <c r="D41"/>
  <c r="AF40"/>
  <c r="D40"/>
  <c r="AF39"/>
  <c r="D39"/>
  <c r="AF38"/>
  <c r="D38"/>
  <c r="AF37"/>
  <c r="D37"/>
  <c r="AF36"/>
  <c r="D36"/>
  <c r="AF35"/>
  <c r="D35"/>
  <c r="AF34"/>
  <c r="D34"/>
  <c r="AF33"/>
  <c r="D33"/>
  <c r="AF32"/>
  <c r="D32"/>
  <c r="AF31"/>
  <c r="D31"/>
  <c r="AF30"/>
  <c r="D30"/>
  <c r="AF29"/>
  <c r="D29"/>
  <c r="AF28"/>
  <c r="D28"/>
  <c r="AF27"/>
  <c r="D27"/>
  <c r="AF26"/>
  <c r="D26"/>
  <c r="AF25"/>
  <c r="D25"/>
  <c r="AF24"/>
  <c r="D24"/>
  <c r="AF23"/>
  <c r="D23"/>
  <c r="AF22"/>
  <c r="D22"/>
  <c r="AF21"/>
  <c r="D21"/>
  <c r="AF20"/>
  <c r="D20"/>
  <c r="AF19"/>
  <c r="D19"/>
  <c r="AF18"/>
  <c r="D18"/>
  <c r="AF17"/>
  <c r="D17"/>
  <c r="AF16"/>
  <c r="D16"/>
  <c r="AF15"/>
  <c r="D15"/>
  <c r="AF14"/>
  <c r="D14"/>
  <c r="AF13"/>
  <c r="D13"/>
  <c r="AF12"/>
  <c r="D12"/>
  <c r="AF11"/>
  <c r="D11"/>
  <c r="AF10"/>
  <c r="D10"/>
  <c r="AF9"/>
  <c r="D9"/>
  <c r="AF8"/>
  <c r="D8"/>
  <c r="AF7"/>
  <c r="D7"/>
  <c r="AF6"/>
  <c r="D6"/>
  <c r="AF5"/>
  <c r="D5"/>
  <c r="AF4"/>
  <c r="D4"/>
  <c r="AF3"/>
  <c r="D3"/>
  <c r="AF2"/>
  <c r="D2"/>
  <c r="D1"/>
  <c r="I161" i="6" l="1"/>
  <c r="C161" s="1"/>
  <c r="C146"/>
  <c r="I130" i="5"/>
  <c r="C130" s="1"/>
  <c r="K116" i="8"/>
  <c r="I32" i="6"/>
  <c r="C32" s="1"/>
  <c r="J81"/>
  <c r="C162"/>
  <c r="AG22" i="9"/>
  <c r="T22" s="1"/>
  <c r="J116" i="8"/>
  <c r="C116" s="1"/>
  <c r="I19" i="6"/>
  <c r="C19" s="1"/>
  <c r="AF37" i="9"/>
  <c r="S37" s="1"/>
  <c r="R35"/>
  <c r="R34"/>
  <c r="AA37"/>
  <c r="AA41" s="1"/>
  <c r="N41" s="1"/>
  <c r="AC37"/>
  <c r="P37" s="1"/>
  <c r="R32"/>
  <c r="R22"/>
  <c r="AG28"/>
  <c r="T28" s="1"/>
  <c r="AG27"/>
  <c r="T27" s="1"/>
  <c r="R39"/>
  <c r="T23"/>
  <c r="P25"/>
  <c r="R33"/>
  <c r="S25"/>
  <c r="AG24"/>
  <c r="T24" s="1"/>
  <c r="AE25"/>
  <c r="R25" s="1"/>
  <c r="AB37"/>
  <c r="R31"/>
  <c r="AD37"/>
  <c r="AD41" s="1"/>
  <c r="Z37"/>
  <c r="M37" s="1"/>
  <c r="J130" i="5"/>
  <c r="D130" s="1"/>
  <c r="D131"/>
  <c r="I112"/>
  <c r="C112" s="1"/>
  <c r="J41"/>
  <c r="J81"/>
  <c r="J112"/>
  <c r="D109"/>
  <c r="L29" i="9"/>
  <c r="AE29"/>
  <c r="AG44"/>
  <c r="T44" s="1"/>
  <c r="R44"/>
  <c r="B65" i="3"/>
  <c r="C109" i="5"/>
  <c r="L25" i="9"/>
  <c r="Y37"/>
  <c r="AG43"/>
  <c r="T43" s="1"/>
  <c r="R43"/>
  <c r="B22" i="3"/>
  <c r="C60" i="5"/>
  <c r="I59"/>
  <c r="C59" s="1"/>
  <c r="D60"/>
  <c r="J59"/>
  <c r="D59" s="1"/>
  <c r="D54" i="6"/>
  <c r="J32"/>
  <c r="D32" s="1"/>
  <c r="C28" i="7"/>
  <c r="J87"/>
  <c r="D116" i="8"/>
  <c r="D120" s="1"/>
  <c r="D121" s="1"/>
  <c r="K119"/>
  <c r="D119" s="1"/>
  <c r="K45" i="9"/>
  <c r="AE45"/>
  <c r="I116" i="5"/>
  <c r="D20" i="6"/>
  <c r="I81"/>
  <c r="C86"/>
  <c r="D28" i="7"/>
  <c r="K87"/>
  <c r="C136" i="6"/>
  <c r="I99"/>
  <c r="C99" s="1"/>
  <c r="J116" i="5"/>
  <c r="D119" i="6"/>
  <c r="J99"/>
  <c r="D99" s="1"/>
  <c r="C20" i="5"/>
  <c r="I19"/>
  <c r="D20"/>
  <c r="J19"/>
  <c r="N37" i="9"/>
  <c r="R40"/>
  <c r="M25"/>
  <c r="R47"/>
  <c r="R48"/>
  <c r="R49"/>
  <c r="R50"/>
  <c r="R51"/>
  <c r="D81" i="6"/>
  <c r="N25" i="9"/>
  <c r="X37"/>
  <c r="Q25"/>
  <c r="I114" i="5" l="1"/>
  <c r="J119" i="8"/>
  <c r="C119" s="1"/>
  <c r="C120" s="1"/>
  <c r="C121" s="1"/>
  <c r="I80" i="6"/>
  <c r="C80" s="1"/>
  <c r="Z41" i="9"/>
  <c r="Z53" s="1"/>
  <c r="M53" s="1"/>
  <c r="AF41"/>
  <c r="AC41"/>
  <c r="P41" s="1"/>
  <c r="AG25"/>
  <c r="T25" s="1"/>
  <c r="AA53"/>
  <c r="N53" s="1"/>
  <c r="N54" s="1"/>
  <c r="AB41"/>
  <c r="O37"/>
  <c r="Q37"/>
  <c r="B67" i="3"/>
  <c r="B58"/>
  <c r="M41" i="9"/>
  <c r="D87" i="7"/>
  <c r="K91"/>
  <c r="D91" s="1"/>
  <c r="B61" i="3"/>
  <c r="C81" i="6"/>
  <c r="I141"/>
  <c r="S41" i="9"/>
  <c r="AF53"/>
  <c r="S53" s="1"/>
  <c r="AG29"/>
  <c r="T29" s="1"/>
  <c r="R29"/>
  <c r="D112" i="5"/>
  <c r="J114"/>
  <c r="J141" i="6"/>
  <c r="J144" i="5"/>
  <c r="D144" s="1"/>
  <c r="D116"/>
  <c r="J80" i="6"/>
  <c r="C87" i="7"/>
  <c r="J91"/>
  <c r="C91" s="1"/>
  <c r="B53" i="3"/>
  <c r="AG45" i="9"/>
  <c r="T45" s="1"/>
  <c r="R45"/>
  <c r="X41"/>
  <c r="AE37"/>
  <c r="K37"/>
  <c r="C116" i="5"/>
  <c r="I144"/>
  <c r="C144" s="1"/>
  <c r="C114"/>
  <c r="B64" i="3"/>
  <c r="AD53" i="9"/>
  <c r="Q53" s="1"/>
  <c r="Q41"/>
  <c r="J87" i="5"/>
  <c r="D19"/>
  <c r="B48" i="3"/>
  <c r="L37" i="9"/>
  <c r="Y41"/>
  <c r="B63" i="3"/>
  <c r="I87" i="5"/>
  <c r="C19"/>
  <c r="AC53" i="9" l="1"/>
  <c r="P53" s="1"/>
  <c r="I142" i="6"/>
  <c r="C142" s="1"/>
  <c r="D92" i="7"/>
  <c r="D93" s="1"/>
  <c r="P54" i="9"/>
  <c r="M54"/>
  <c r="Q54"/>
  <c r="S54"/>
  <c r="O41"/>
  <c r="AB53"/>
  <c r="O53" s="1"/>
  <c r="C92" i="7"/>
  <c r="C93" s="1"/>
  <c r="I145" i="5"/>
  <c r="C145" s="1"/>
  <c r="Y53" i="9"/>
  <c r="L53" s="1"/>
  <c r="L41"/>
  <c r="J145" i="5"/>
  <c r="D114"/>
  <c r="C87"/>
  <c r="I89"/>
  <c r="C89" s="1"/>
  <c r="B62" i="3"/>
  <c r="D87" i="5"/>
  <c r="J89"/>
  <c r="D89" s="1"/>
  <c r="E129" i="8"/>
  <c r="J142" i="6"/>
  <c r="D80"/>
  <c r="AG37" i="9"/>
  <c r="T37" s="1"/>
  <c r="R37"/>
  <c r="X53"/>
  <c r="K41"/>
  <c r="AE41"/>
  <c r="C141" i="6"/>
  <c r="I143"/>
  <c r="C143" s="1"/>
  <c r="J143"/>
  <c r="D143" s="1"/>
  <c r="D141"/>
  <c r="B60" i="3"/>
  <c r="B66"/>
  <c r="I155" i="6" l="1"/>
  <c r="C155" s="1"/>
  <c r="I156"/>
  <c r="C156" s="1"/>
  <c r="L54" i="9"/>
  <c r="O54"/>
  <c r="B47" i="3"/>
  <c r="I147" i="5"/>
  <c r="C147" s="1"/>
  <c r="C148" s="1"/>
  <c r="C149" s="1"/>
  <c r="AG41" i="9"/>
  <c r="T41" s="1"/>
  <c r="R41"/>
  <c r="AE53"/>
  <c r="K53"/>
  <c r="K54" s="1"/>
  <c r="J147" i="5"/>
  <c r="D147" s="1"/>
  <c r="D145"/>
  <c r="D148" s="1"/>
  <c r="D149" s="1"/>
  <c r="B59" i="3"/>
  <c r="J155" i="6"/>
  <c r="D142"/>
  <c r="J156"/>
  <c r="D156" s="1"/>
  <c r="I158" l="1"/>
  <c r="C158" s="1"/>
  <c r="I159"/>
  <c r="C159" s="1"/>
  <c r="J158"/>
  <c r="D155"/>
  <c r="J159"/>
  <c r="D159" s="1"/>
  <c r="B41" i="3"/>
  <c r="AG53" i="9"/>
  <c r="T53" s="1"/>
  <c r="T54" s="1"/>
  <c r="R53"/>
  <c r="R54" s="1"/>
  <c r="I176" i="6" l="1"/>
  <c r="C176" s="1"/>
  <c r="C186" s="1"/>
  <c r="C187" s="1"/>
  <c r="B49" i="3"/>
  <c r="D158" i="6"/>
  <c r="J176"/>
  <c r="D176" s="1"/>
  <c r="D186" s="1"/>
  <c r="D187" s="1"/>
  <c r="B42" i="3" l="1"/>
</calcChain>
</file>

<file path=xl/sharedStrings.xml><?xml version="1.0" encoding="utf-8"?>
<sst xmlns="http://schemas.openxmlformats.org/spreadsheetml/2006/main" count="4251" uniqueCount="2629">
  <si>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</si>
  <si>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</si>
  <si>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</si>
  <si>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</si>
  <si>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</si>
  <si>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</si>
  <si>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</si>
  <si>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</si>
  <si>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</si>
  <si>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</si>
  <si>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</si>
  <si>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</si>
  <si>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</si>
  <si>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</si>
  <si>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</si>
  <si>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</si>
  <si>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</si>
  <si>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</si>
  <si>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</si>
  <si>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</si>
  <si>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</si>
  <si>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</si>
  <si>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</si>
  <si>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</si>
  <si>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</si>
  <si>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</si>
  <si>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</si>
  <si>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</si>
  <si>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</si>
  <si>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</si>
  <si>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</si>
  <si>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</si>
  <si>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</si>
  <si>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</si>
  <si>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</si>
  <si>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</si>
  <si>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</si>
  <si>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</si>
  <si>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</si>
  <si>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</si>
  <si>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</si>
  <si>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</si>
  <si>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</si>
  <si>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</si>
  <si>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</si>
  <si>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</si>
  <si>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</si>
  <si>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</si>
  <si>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</si>
  <si>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</si>
  <si>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</si>
  <si>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</si>
  <si>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</si>
  <si>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</si>
  <si>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</si>
  <si>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</si>
  <si>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</si>
  <si>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</si>
  <si>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</si>
  <si>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</si>
  <si>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</si>
  <si>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</si>
  <si>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</si>
  <si>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</si>
  <si>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</si>
  <si>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</si>
  <si>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</si>
  <si>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</si>
  <si>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</si>
  <si>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</si>
  <si>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</si>
  <si>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</si>
  <si>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</si>
  <si>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</si>
  <si>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</si>
  <si>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</si>
  <si>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</si>
  <si>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</si>
  <si>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</si>
  <si>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</si>
  <si>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</si>
  <si>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</si>
  <si>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</si>
  <si>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</si>
  <si>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</si>
  <si>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</si>
  <si>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</si>
  <si>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</si>
  <si>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</si>
  <si>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</si>
  <si>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</si>
  <si>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</si>
  <si>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</si>
  <si>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</si>
  <si>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</si>
  <si>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</si>
  <si>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</si>
  <si>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</si>
  <si>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</si>
  <si>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</si>
  <si>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</si>
  <si>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</si>
  <si>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</si>
  <si>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</si>
  <si>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</si>
  <si>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</si>
  <si>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</si>
  <si>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</si>
  <si>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</si>
  <si>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</si>
  <si>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</si>
  <si>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</si>
  <si>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</si>
  <si>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</si>
  <si>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</si>
  <si>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</si>
  <si>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</si>
  <si>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</si>
  <si>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</si>
  <si>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</si>
  <si>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</si>
  <si>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</si>
  <si>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</si>
  <si>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</si>
  <si>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</si>
  <si>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</si>
  <si>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</si>
  <si>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</si>
  <si>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</si>
  <si>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</si>
  <si>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</si>
  <si>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</si>
  <si>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</si>
  <si>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</si>
  <si>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</si>
  <si>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</si>
  <si>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</si>
  <si>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</si>
  <si>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</si>
  <si>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</si>
  <si>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</si>
  <si>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</si>
  <si>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</si>
  <si>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</si>
  <si>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</si>
  <si>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</si>
  <si>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</si>
  <si>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</si>
  <si>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</si>
  <si>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</si>
  <si>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</si>
  <si>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</si>
  <si>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</si>
  <si>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</si>
  <si>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</si>
  <si>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</si>
  <si>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</si>
  <si>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</si>
  <si>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</si>
  <si>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</si>
  <si>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</si>
  <si>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</si>
  <si>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</si>
  <si>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</si>
  <si>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</si>
  <si>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</si>
  <si>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</si>
  <si>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</si>
  <si>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</si>
  <si>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</si>
  <si>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</si>
  <si>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</si>
  <si>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</si>
  <si>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</si>
  <si>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</si>
  <si>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</si>
  <si>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</si>
  <si>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</si>
  <si>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</si>
  <si>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</si>
  <si>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</si>
  <si>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</si>
  <si>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</si>
  <si>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</si>
  <si>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</si>
  <si>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</si>
  <si>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</si>
  <si>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</si>
  <si>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</si>
  <si>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</si>
  <si>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</si>
  <si>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</si>
  <si>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</si>
  <si>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</si>
  <si>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</si>
  <si>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</si>
  <si>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</si>
  <si>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</si>
  <si>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</si>
  <si>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</si>
  <si>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</si>
  <si>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</si>
  <si>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</si>
  <si>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</si>
  <si>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</si>
  <si>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</si>
  <si>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</si>
  <si>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</si>
  <si>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</si>
  <si>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</si>
  <si>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</si>
  <si>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</si>
  <si>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</si>
  <si>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</si>
  <si>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</si>
  <si>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</si>
  <si>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</si>
  <si>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</si>
  <si>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</si>
  <si>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</si>
  <si>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</si>
  <si>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</si>
  <si>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</si>
  <si>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</si>
  <si>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</si>
  <si>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</si>
  <si>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</si>
  <si>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</si>
  <si>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</si>
  <si>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</si>
  <si>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</si>
  <si>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</si>
  <si>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</si>
  <si>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</si>
  <si>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</si>
  <si>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</si>
  <si>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</si>
  <si>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</si>
  <si>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</si>
  <si>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</si>
  <si>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</si>
  <si>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</si>
  <si>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</si>
  <si>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</si>
  <si>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</si>
  <si>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</si>
  <si>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</si>
  <si>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</si>
  <si>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</si>
  <si>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</si>
  <si>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</si>
  <si>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</si>
  <si>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</si>
  <si>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</si>
  <si>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</si>
  <si>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</si>
  <si>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</si>
  <si>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</si>
  <si>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</si>
  <si>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</si>
  <si>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</si>
  <si>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</si>
  <si>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</si>
  <si>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</si>
  <si>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</si>
  <si>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</si>
  <si>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</si>
  <si>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</si>
  <si>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</si>
  <si>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</si>
  <si>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</si>
  <si>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</si>
  <si>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</si>
  <si>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</si>
  <si>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</si>
  <si>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</si>
  <si>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</si>
  <si>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</si>
  <si>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</si>
  <si>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</si>
  <si>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</si>
  <si>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</si>
  <si>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</si>
  <si>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</si>
  <si>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</si>
  <si>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</si>
  <si>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</si>
  <si>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</si>
  <si>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</si>
  <si>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</si>
  <si>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</si>
  <si>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</si>
  <si>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</si>
  <si>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</si>
  <si>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</si>
  <si>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</si>
  <si>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</si>
  <si>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</si>
  <si>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</si>
  <si>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</si>
  <si>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</si>
  <si>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</si>
  <si>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</si>
  <si>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</si>
  <si>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</si>
  <si>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</si>
  <si>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</si>
  <si>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</si>
  <si>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</si>
  <si>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</si>
  <si>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</si>
  <si>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</si>
  <si>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</si>
  <si>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</si>
  <si>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</si>
  <si>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</si>
  <si>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</si>
  <si>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</si>
  <si>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</si>
  <si>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</si>
  <si>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</si>
  <si>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</si>
  <si>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</si>
  <si>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</si>
  <si>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</si>
  <si>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</si>
  <si>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</si>
  <si>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</si>
  <si>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</si>
  <si>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</si>
  <si>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</si>
  <si>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</si>
  <si>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</si>
  <si>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</si>
  <si>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</si>
  <si>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</si>
  <si>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</si>
  <si>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</si>
  <si>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</si>
  <si>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</si>
  <si>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</si>
  <si>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</si>
  <si>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</si>
  <si>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</si>
  <si>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</si>
  <si>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</si>
  <si>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</si>
  <si>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</si>
  <si>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</si>
  <si>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</si>
  <si>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</si>
  <si>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</si>
  <si>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</si>
  <si>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</si>
  <si>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</si>
  <si>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</si>
  <si>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</si>
  <si>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</si>
  <si>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</si>
  <si>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</si>
  <si>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</si>
  <si>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</si>
  <si>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</si>
  <si>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</si>
  <si>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</si>
  <si>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</si>
  <si>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</si>
  <si>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</si>
  <si>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</si>
  <si>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</si>
  <si>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</si>
  <si>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</si>
  <si>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</si>
  <si>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</si>
  <si>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</si>
  <si>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</si>
  <si>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</si>
  <si>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</si>
  <si>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</si>
  <si>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</si>
  <si>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</si>
  <si>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</si>
  <si>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</si>
  <si>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</si>
  <si>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</si>
  <si>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</si>
  <si>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</si>
  <si>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</si>
  <si>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</si>
  <si>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</si>
  <si>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</si>
  <si>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</si>
  <si>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</si>
  <si>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</si>
  <si>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</si>
  <si>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</si>
  <si>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</si>
  <si>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</si>
  <si>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</si>
  <si>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</si>
  <si>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</si>
  <si>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</si>
  <si>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</si>
  <si>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</si>
  <si>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</si>
  <si>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</si>
  <si>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</si>
  <si>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</si>
  <si>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</si>
  <si>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</si>
  <si>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</si>
  <si>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</si>
  <si>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</si>
  <si>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</si>
  <si>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</si>
  <si>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</si>
  <si>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</si>
  <si>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</si>
  <si>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</si>
  <si>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</si>
  <si>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</si>
  <si>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</si>
  <si>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</si>
  <si>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</si>
  <si>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</si>
  <si>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</si>
  <si>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</si>
  <si>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</si>
  <si>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</si>
  <si>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</si>
  <si>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</si>
  <si>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</si>
  <si>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</si>
  <si>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</si>
  <si>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</si>
  <si>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</si>
  <si>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</si>
  <si>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</si>
  <si>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</si>
  <si>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</si>
  <si>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</si>
  <si>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</si>
  <si>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</si>
  <si>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</si>
  <si>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</si>
  <si>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</si>
  <si>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</si>
  <si>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</si>
  <si>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</si>
  <si>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</si>
  <si>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</si>
  <si>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</si>
  <si>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</si>
  <si>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</si>
  <si>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</si>
  <si>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</si>
  <si>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</si>
  <si>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</si>
  <si>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</si>
  <si>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</si>
  <si>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</si>
  <si>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</si>
  <si>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</si>
  <si>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</si>
  <si>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</si>
  <si>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</si>
  <si>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</si>
  <si>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</si>
  <si>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</si>
  <si>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</si>
  <si>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</si>
  <si>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</si>
  <si>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</si>
  <si>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</si>
  <si>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</si>
  <si>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</si>
  <si>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</si>
  <si>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</si>
  <si>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</si>
  <si>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</si>
  <si>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</si>
  <si>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</si>
  <si>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</si>
  <si>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</si>
  <si>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</si>
  <si>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</si>
  <si>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</si>
  <si>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</si>
  <si>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</si>
  <si>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</si>
  <si>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</si>
  <si>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</si>
  <si>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</si>
  <si>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</si>
  <si>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</si>
  <si>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</si>
  <si>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</si>
  <si>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</si>
  <si>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</si>
  <si>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</si>
  <si>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</si>
  <si>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</si>
  <si>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</si>
  <si>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</si>
  <si>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</si>
  <si>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</si>
  <si>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</si>
  <si>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</si>
  <si>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</si>
  <si>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</si>
  <si>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</si>
  <si>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</si>
  <si>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</si>
  <si>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</si>
  <si>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</si>
  <si>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</si>
  <si>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</si>
  <si>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</si>
  <si>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</si>
  <si>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</si>
  <si>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</si>
  <si>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</si>
  <si>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</si>
  <si>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</si>
  <si>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</si>
  <si>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</si>
  <si>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</si>
  <si>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</si>
  <si>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</si>
  <si>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</si>
  <si>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</si>
  <si>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</si>
  <si>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</si>
  <si>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</si>
  <si>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</si>
  <si>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</si>
  <si>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</si>
  <si>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</si>
  <si>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</si>
  <si>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</si>
  <si>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</si>
  <si>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</si>
  <si>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</si>
  <si>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</si>
  <si>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</si>
  <si>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</si>
  <si>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</si>
  <si>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</si>
  <si>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</si>
  <si>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</si>
  <si>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</si>
  <si>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</si>
  <si>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</si>
  <si>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</si>
  <si>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</si>
  <si>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</si>
  <si>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</si>
  <si>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</si>
  <si>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</si>
  <si>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</si>
  <si>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</si>
  <si>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</si>
  <si>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</si>
  <si>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</si>
  <si>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</si>
  <si>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</si>
  <si>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</si>
  <si>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</si>
  <si>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</si>
  <si>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</si>
  <si>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</si>
  <si>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</si>
  <si>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</si>
  <si>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</si>
  <si>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</si>
  <si>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</si>
  <si>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</si>
  <si>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</si>
  <si>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</si>
  <si>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</si>
  <si>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</si>
  <si>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</si>
  <si>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</si>
  <si>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</si>
  <si>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</si>
  <si>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</si>
  <si>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</si>
  <si>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</si>
  <si>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</si>
  <si>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</si>
  <si>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</si>
  <si>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</si>
  <si>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</si>
  <si>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</si>
  <si>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</si>
  <si>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</si>
  <si>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</si>
  <si>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</si>
  <si>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</si>
  <si>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</si>
  <si>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</si>
  <si>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</si>
  <si>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</si>
  <si>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</si>
  <si>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</si>
  <si>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</si>
  <si>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</si>
  <si>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</si>
  <si>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</si>
  <si>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</si>
  <si>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</si>
  <si>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</si>
  <si>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</si>
  <si>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</si>
  <si>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</si>
  <si>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</si>
  <si>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</si>
  <si>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</si>
  <si>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</si>
  <si>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</si>
  <si>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</si>
  <si>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</si>
  <si>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</si>
  <si>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</si>
  <si>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</si>
  <si>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</si>
  <si>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</si>
  <si>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</si>
  <si>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</si>
  <si>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</si>
  <si>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</si>
  <si>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</si>
  <si>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</si>
  <si>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</si>
  <si>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</si>
  <si>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</si>
  <si>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</si>
  <si>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</si>
  <si>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</si>
  <si>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</si>
  <si>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</si>
  <si>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</si>
  <si>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</si>
  <si>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</si>
  <si>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</si>
  <si>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</si>
  <si>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</si>
  <si>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</si>
  <si>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</si>
  <si>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</si>
  <si>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</si>
  <si>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</si>
  <si>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</si>
  <si>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</si>
  <si>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</si>
  <si>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</si>
  <si>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</si>
  <si>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</si>
  <si>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</si>
  <si>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</si>
  <si>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</si>
  <si>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</si>
  <si>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</si>
  <si>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</si>
  <si>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</si>
  <si>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</si>
  <si>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</si>
  <si>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</si>
  <si>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</si>
  <si>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</si>
  <si>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</si>
  <si>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</si>
  <si>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</si>
  <si>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</si>
  <si>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</si>
  <si>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</si>
  <si>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</si>
  <si>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</si>
  <si>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</si>
  <si>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</si>
  <si>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</si>
  <si>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</si>
  <si>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</si>
  <si>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</si>
  <si>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</si>
  <si>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</si>
  <si>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</si>
  <si>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</si>
  <si>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</si>
  <si>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</si>
  <si>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</si>
  <si>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</si>
  <si>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</si>
  <si>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</si>
  <si>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</si>
  <si>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</si>
  <si>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</si>
  <si>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</si>
  <si>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</si>
  <si>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</si>
  <si>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</si>
  <si>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</si>
  <si>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</si>
  <si>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</si>
  <si>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</si>
  <si>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</si>
  <si>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</si>
  <si>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</si>
  <si>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</si>
  <si>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</si>
  <si>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</si>
  <si>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</si>
  <si>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</si>
  <si>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</si>
  <si>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</si>
  <si>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</si>
  <si>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</si>
  <si>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</si>
  <si>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</si>
  <si>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</si>
  <si>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</si>
  <si>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</si>
  <si>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</si>
  <si>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</si>
  <si>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</si>
  <si>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</si>
  <si>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</si>
  <si>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</si>
  <si>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</si>
  <si>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</si>
  <si>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</si>
  <si>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</si>
  <si>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</si>
  <si>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</si>
  <si>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</si>
  <si>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</si>
  <si>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</si>
  <si>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</si>
  <si>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</si>
  <si>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</si>
  <si>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</si>
  <si>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</si>
  <si>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</si>
  <si>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</si>
  <si>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</si>
  <si>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</si>
  <si>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</si>
  <si>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</si>
  <si>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</si>
  <si>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</si>
  <si>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</si>
  <si>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</si>
  <si>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</si>
  <si>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</si>
  <si>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</si>
  <si>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</si>
  <si>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</si>
  <si>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</si>
  <si>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</si>
  <si>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</si>
  <si>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</si>
  <si>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</si>
  <si>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</si>
  <si>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</si>
  <si>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</si>
  <si>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</si>
  <si>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</si>
  <si>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</si>
  <si>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</si>
  <si>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</si>
  <si>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</si>
  <si>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</si>
  <si>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</si>
  <si>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</si>
  <si>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</si>
  <si>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</si>
  <si>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</si>
  <si>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</si>
  <si>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</si>
  <si>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</si>
  <si>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</si>
  <si>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</si>
  <si>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</si>
  <si>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</si>
  <si>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</si>
  <si>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</si>
  <si>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</si>
  <si>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</si>
  <si>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</si>
  <si>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</si>
  <si>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</si>
  <si>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</si>
  <si>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</si>
  <si>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</si>
  <si>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</si>
  <si>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</si>
  <si>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</si>
  <si>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</si>
  <si>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</si>
  <si>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</si>
  <si>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</si>
  <si>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</si>
  <si>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</si>
  <si>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</si>
  <si>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</si>
  <si>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</si>
  <si>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</si>
  <si>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</si>
  <si>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</si>
  <si>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</si>
  <si>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</si>
  <si>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</si>
  <si>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</si>
  <si>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</si>
  <si>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</si>
  <si>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</si>
  <si>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</si>
  <si>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</si>
  <si>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</si>
  <si>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</si>
  <si>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</si>
  <si>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</si>
  <si>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</si>
  <si>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</si>
  <si>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</si>
  <si>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</si>
  <si>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</si>
  <si>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</si>
  <si>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</si>
  <si>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</si>
  <si>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</si>
  <si>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</si>
  <si>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</si>
  <si>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</si>
  <si>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</si>
  <si>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</si>
  <si>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</si>
  <si>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</si>
  <si>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</si>
  <si>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</si>
  <si>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</si>
  <si>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</si>
  <si>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</si>
  <si>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</si>
  <si>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</si>
  <si>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</si>
  <si>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</si>
  <si>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</si>
  <si>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</si>
  <si>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</si>
  <si>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</si>
  <si>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</si>
  <si>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</si>
  <si>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</si>
  <si>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</si>
  <si>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</si>
  <si>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</si>
  <si>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</si>
  <si>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</si>
  <si>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</si>
  <si>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</si>
  <si>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</si>
  <si>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</si>
  <si>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</si>
  <si>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</si>
  <si>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</si>
  <si>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</si>
  <si>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</si>
  <si>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</si>
  <si>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</si>
  <si>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</si>
  <si>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</si>
  <si>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</si>
  <si>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</si>
  <si>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</si>
  <si>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</si>
  <si>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</si>
  <si>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</si>
  <si>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</si>
  <si>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</si>
  <si>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</si>
  <si>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</si>
  <si>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</si>
  <si>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</si>
  <si>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</si>
  <si>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</si>
  <si>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</si>
  <si>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</si>
  <si>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</si>
  <si>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</si>
  <si>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</si>
  <si>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</si>
  <si>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</si>
  <si>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</si>
  <si>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</si>
  <si>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</si>
  <si>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</si>
  <si>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</si>
  <si>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</si>
  <si>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</si>
  <si>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</si>
  <si>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</si>
  <si>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</si>
  <si>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</si>
  <si>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</si>
  <si>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</si>
  <si>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</si>
  <si>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</si>
  <si>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</si>
  <si>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</si>
  <si>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</si>
  <si>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</si>
  <si>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</si>
  <si>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</si>
  <si>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</si>
  <si>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</si>
  <si>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</si>
  <si>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</si>
  <si>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</si>
  <si>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</si>
  <si>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</si>
  <si>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</si>
  <si>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</si>
  <si>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</si>
  <si>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</si>
  <si>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</si>
  <si>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</si>
  <si>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</si>
  <si>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</si>
  <si>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</si>
  <si>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</si>
  <si>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</si>
  <si>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</si>
  <si>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</si>
  <si>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</si>
  <si>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</si>
  <si>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</si>
  <si>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</si>
  <si>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</si>
  <si>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</si>
  <si>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</si>
  <si>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</si>
  <si>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</si>
  <si>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</si>
  <si>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</si>
  <si>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</si>
  <si>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</si>
  <si>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</si>
  <si>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</si>
  <si>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</si>
  <si>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</si>
  <si>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</si>
  <si>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</si>
  <si>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</si>
  <si>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</si>
  <si>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</si>
  <si>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</si>
  <si>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</si>
  <si>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</si>
  <si>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</si>
  <si>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</si>
  <si>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</si>
  <si>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</si>
  <si>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</si>
  <si>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</si>
  <si>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</si>
  <si>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</si>
  <si>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</si>
  <si>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</si>
  <si>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</si>
  <si>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</si>
  <si>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</si>
  <si>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</si>
  <si>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</si>
  <si>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</si>
  <si>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</si>
  <si>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</si>
  <si>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</si>
  <si>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</si>
  <si>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</si>
  <si>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</si>
  <si>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</si>
  <si>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</si>
  <si>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</si>
  <si>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</si>
  <si>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</si>
  <si>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</si>
  <si>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</si>
  <si>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</si>
  <si>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</si>
  <si>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</si>
  <si>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</si>
  <si>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</si>
  <si>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</si>
  <si>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</si>
  <si>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</si>
  <si>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</si>
  <si>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</si>
  <si>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</si>
  <si>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</si>
  <si>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</si>
  <si>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</si>
  <si>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</si>
  <si>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</si>
  <si>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</si>
  <si>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</si>
  <si>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</si>
  <si>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</si>
  <si>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</si>
  <si>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</si>
  <si>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</si>
  <si>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</si>
  <si>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</si>
  <si>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</si>
  <si>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</si>
  <si>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</si>
  <si>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</si>
  <si>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</si>
  <si>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</si>
  <si>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</si>
  <si>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</si>
  <si>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</si>
  <si>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</si>
  <si>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</si>
  <si>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</si>
  <si>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</si>
  <si>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</si>
  <si>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</si>
  <si>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</si>
  <si>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</si>
  <si>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</si>
  <si>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</si>
  <si>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</si>
  <si>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</si>
  <si>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</si>
  <si>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</si>
  <si>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</si>
  <si>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</si>
  <si>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</si>
  <si>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</si>
  <si>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</si>
  <si>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</si>
  <si>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</si>
  <si>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</si>
  <si>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</si>
  <si>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</si>
  <si>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</si>
  <si>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</si>
  <si>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</si>
  <si>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</si>
  <si>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</si>
  <si>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</si>
  <si>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</si>
  <si>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</si>
  <si>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</si>
  <si>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</si>
  <si>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</si>
  <si>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</si>
  <si>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</si>
  <si>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</si>
  <si>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</si>
  <si>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</si>
  <si>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</si>
  <si>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</si>
  <si>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</si>
  <si>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</si>
  <si>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</si>
  <si>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</si>
  <si>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</si>
  <si>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</si>
  <si>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</si>
  <si>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</si>
  <si>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</si>
  <si>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</si>
  <si>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</si>
  <si>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</si>
  <si>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</si>
  <si>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</si>
  <si>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</si>
  <si>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</si>
  <si>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</si>
  <si>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</si>
  <si>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</si>
  <si>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</si>
  <si>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</si>
  <si>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</si>
  <si>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</si>
  <si>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</si>
  <si>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</si>
  <si>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</si>
  <si>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</si>
  <si>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</si>
  <si>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</si>
  <si>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</si>
  <si>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</si>
  <si>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</si>
  <si>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</si>
  <si>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</si>
  <si>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</si>
  <si>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</si>
  <si>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</si>
  <si>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</si>
  <si>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</si>
  <si>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</si>
  <si>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</si>
  <si>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</si>
  <si>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</si>
  <si>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</si>
  <si>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</si>
  <si>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</si>
  <si>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</si>
  <si>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</si>
  <si>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</si>
  <si>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</si>
  <si>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</si>
  <si>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</si>
  <si>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</si>
  <si>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</si>
  <si>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</si>
  <si>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</si>
  <si>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</si>
  <si>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</si>
  <si>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</si>
  <si>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</si>
  <si>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</si>
  <si>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</si>
  <si>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</si>
  <si>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</si>
  <si>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</si>
  <si>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</si>
  <si>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</si>
  <si>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</si>
  <si>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</si>
  <si>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</si>
  <si>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</si>
  <si>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</si>
  <si>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</si>
  <si>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</si>
  <si>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</si>
  <si>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</si>
  <si>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</si>
  <si>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</si>
  <si>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</si>
  <si>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</si>
  <si>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</si>
  <si>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</si>
  <si>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</si>
  <si>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</si>
  <si>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</si>
  <si>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</si>
  <si>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</si>
  <si>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</si>
  <si>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</si>
  <si>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</si>
  <si>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</si>
  <si>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</si>
  <si>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</si>
  <si>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</si>
  <si>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</si>
  <si>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</si>
  <si>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</si>
  <si>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</si>
  <si>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</si>
  <si>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</si>
  <si>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</si>
  <si>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</si>
  <si>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</si>
  <si>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</si>
  <si>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</si>
  <si>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</si>
  <si>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</si>
  <si>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</si>
  <si>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</si>
  <si>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</si>
  <si>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</si>
  <si>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</si>
  <si>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</si>
  <si>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</si>
  <si>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</si>
  <si>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</si>
  <si>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</si>
  <si>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</si>
  <si>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</si>
  <si>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</si>
  <si>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</si>
  <si>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</si>
  <si>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</si>
  <si>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</si>
  <si>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</si>
  <si>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</si>
  <si>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</si>
  <si>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</si>
  <si>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</si>
  <si>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</si>
  <si>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</si>
  <si>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</si>
  <si>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</si>
  <si>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</si>
  <si>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</si>
  <si>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</si>
  <si>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</si>
  <si>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</si>
  <si>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</si>
  <si>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</si>
  <si>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</si>
  <si>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</si>
  <si>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</si>
  <si>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</si>
  <si>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</si>
  <si>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</si>
  <si>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</si>
  <si>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</si>
  <si>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</si>
  <si>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</si>
  <si>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</si>
  <si>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</si>
  <si>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</si>
  <si>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</si>
  <si>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</si>
  <si>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</si>
  <si>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</si>
  <si>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</si>
  <si>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</si>
  <si>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</si>
  <si>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</si>
  <si>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</si>
  <si>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</si>
  <si>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</si>
  <si>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</si>
  <si>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</si>
  <si>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</si>
  <si>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</si>
  <si>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</si>
  <si>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</si>
  <si>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</si>
  <si>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</si>
  <si>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</si>
  <si>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</si>
  <si>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</si>
  <si>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</si>
  <si>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</si>
  <si>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</si>
  <si>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</si>
  <si>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</si>
  <si>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</si>
  <si>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</si>
  <si>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</si>
  <si>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</si>
  <si>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</si>
  <si>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</si>
  <si>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</si>
  <si>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</si>
  <si>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</si>
  <si>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</si>
  <si>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</si>
  <si>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</si>
  <si>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</si>
  <si>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</si>
  <si>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</si>
  <si>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</si>
  <si>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</si>
  <si>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</si>
  <si>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</si>
  <si>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</si>
  <si>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</si>
  <si>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</si>
  <si>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</si>
  <si>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</si>
  <si>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</si>
  <si>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</si>
  <si>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</si>
  <si>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</si>
  <si>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</si>
  <si>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</si>
  <si>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</si>
  <si>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</si>
  <si>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</si>
  <si>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</si>
  <si>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</si>
  <si>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</si>
  <si>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</si>
  <si>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</si>
  <si>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</si>
  <si>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</si>
  <si>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</si>
  <si>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</si>
  <si>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</si>
  <si>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</si>
  <si>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</si>
  <si>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</si>
  <si>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</si>
  <si>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</si>
  <si>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</si>
  <si>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</si>
  <si>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</si>
  <si>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</si>
  <si>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</si>
  <si>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</si>
  <si>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</si>
  <si>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</si>
  <si>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</si>
  <si>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</si>
  <si>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</si>
  <si>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</si>
  <si>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</si>
  <si>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</si>
  <si>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</si>
  <si>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</si>
  <si>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</si>
  <si>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</si>
  <si>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</si>
  <si>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</si>
  <si>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</si>
  <si>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</si>
  <si>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</si>
  <si>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</si>
  <si>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</si>
  <si>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</si>
  <si>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</si>
  <si>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</si>
  <si>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</si>
  <si>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</si>
  <si>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</si>
  <si>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</si>
  <si>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</si>
  <si>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</si>
  <si>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</si>
  <si>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</si>
  <si>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</si>
  <si>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</si>
  <si>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</si>
  <si>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</si>
  <si>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</si>
  <si>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</si>
  <si>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</si>
  <si>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</si>
  <si>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</si>
  <si>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</si>
  <si>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</si>
  <si>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</si>
  <si>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</si>
  <si>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</si>
  <si>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</si>
  <si>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</si>
  <si>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</si>
  <si>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</si>
  <si>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</si>
  <si>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</si>
  <si>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</si>
  <si>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</si>
  <si>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</si>
  <si>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</si>
  <si>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</si>
  <si>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</si>
  <si>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</si>
  <si>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</si>
  <si>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</si>
  <si>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</si>
  <si>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</si>
  <si>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</si>
  <si>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</si>
  <si>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</si>
  <si>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</si>
  <si>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</si>
  <si>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</si>
  <si>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</si>
  <si>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</si>
  <si>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</si>
  <si>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</si>
  <si>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</si>
  <si>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</si>
  <si>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</si>
  <si>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</si>
  <si>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</si>
  <si>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</si>
  <si>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</si>
  <si>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</si>
  <si>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</si>
  <si>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</si>
  <si>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</si>
  <si>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</si>
  <si>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</si>
  <si>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</si>
  <si>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</si>
  <si>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</si>
  <si>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</si>
  <si>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</si>
  <si>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</si>
  <si>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</si>
  <si>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</si>
  <si>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</si>
  <si>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</si>
  <si>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</si>
  <si>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</si>
  <si>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</si>
  <si>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</si>
  <si>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</si>
  <si>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</si>
  <si>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</si>
  <si>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</si>
  <si>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</si>
  <si>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</si>
  <si>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</si>
  <si>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</si>
  <si>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</si>
  <si>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</si>
  <si>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</si>
  <si>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</si>
  <si>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</si>
  <si>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</si>
  <si>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</si>
  <si>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</si>
  <si>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</si>
  <si>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</si>
  <si>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</si>
  <si>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</si>
  <si>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</si>
  <si>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</si>
  <si>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</si>
  <si>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</si>
  <si>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</si>
  <si>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</si>
  <si>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</si>
  <si>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</si>
  <si>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</si>
  <si>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</si>
  <si>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</si>
  <si>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</si>
  <si>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</si>
  <si>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</si>
  <si>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</si>
  <si>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</si>
  <si>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</si>
  <si>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</si>
  <si>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</si>
  <si>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</si>
  <si>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</si>
  <si>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</si>
  <si>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</si>
  <si>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</si>
  <si>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</si>
  <si>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</si>
  <si>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</si>
  <si>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</si>
  <si>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</si>
  <si>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</si>
  <si>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</si>
  <si>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</si>
  <si>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</si>
  <si>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</si>
  <si>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</si>
  <si>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</si>
  <si>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</si>
  <si>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</si>
  <si>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</si>
  <si>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</si>
  <si>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</si>
  <si>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</si>
  <si>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</si>
  <si>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</si>
  <si>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</si>
  <si>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</si>
  <si>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</si>
  <si>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</si>
  <si>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</si>
  <si>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</si>
  <si>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</si>
  <si>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</si>
  <si>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</si>
  <si>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</si>
  <si>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</si>
  <si>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</si>
  <si>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</si>
  <si>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</si>
  <si>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</si>
  <si>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</si>
  <si>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</si>
  <si>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</si>
  <si>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</si>
  <si>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</si>
  <si>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</si>
  <si>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</si>
  <si>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</si>
  <si>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</si>
  <si>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</si>
  <si>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</si>
  <si>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</si>
  <si>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</si>
  <si>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</si>
  <si>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</si>
  <si>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</si>
  <si>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</si>
  <si>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</si>
  <si>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</si>
  <si>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</si>
  <si>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</si>
  <si>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</si>
  <si>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</si>
  <si>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</si>
  <si>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</si>
  <si>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</si>
  <si>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</si>
  <si>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</si>
  <si>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</si>
  <si>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</si>
  <si>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</si>
  <si>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</si>
  <si>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</si>
  <si>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</si>
  <si>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</si>
  <si>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</si>
  <si>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</si>
  <si>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</si>
  <si>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</si>
  <si>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</si>
  <si>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</si>
  <si>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</si>
  <si>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</si>
  <si>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</si>
  <si>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</si>
  <si>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</si>
  <si>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</si>
  <si>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</si>
  <si>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</si>
  <si>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</si>
  <si>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</si>
  <si>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</si>
  <si>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</si>
  <si>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</si>
  <si>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</si>
  <si>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</si>
  <si>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</si>
  <si>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</si>
  <si>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</si>
  <si>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</si>
  <si>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</si>
  <si>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</si>
  <si>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</si>
  <si>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</si>
  <si>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</si>
  <si>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</si>
  <si>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</si>
  <si>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</si>
  <si>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</si>
  <si>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</si>
  <si>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</si>
  <si>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</si>
  <si>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</si>
  <si>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</si>
  <si>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</si>
  <si>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</si>
  <si>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</si>
  <si>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</si>
  <si>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</si>
  <si>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</si>
  <si>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</si>
  <si>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</si>
  <si>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</si>
  <si>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</si>
  <si>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</si>
  <si>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</si>
  <si>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</si>
  <si>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</si>
  <si>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</si>
  <si>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</si>
  <si>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</si>
  <si>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</si>
  <si>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</si>
  <si>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</si>
  <si>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</si>
  <si>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</si>
  <si>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</si>
  <si>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</si>
  <si>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</si>
  <si>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</si>
  <si>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</si>
  <si>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</si>
  <si>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</si>
  <si>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</si>
  <si>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</si>
  <si>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</si>
  <si>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</si>
  <si>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</si>
  <si>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</si>
  <si>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</si>
  <si>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</si>
  <si>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</si>
  <si>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</si>
  <si>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</si>
  <si>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</si>
  <si>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</si>
  <si>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</si>
  <si>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</si>
  <si>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</si>
  <si>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</si>
  <si>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</si>
  <si>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</si>
  <si>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</si>
  <si>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</si>
  <si>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</si>
  <si>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</si>
  <si>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</si>
  <si>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</si>
  <si>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</si>
  <si>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</si>
  <si>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</si>
  <si>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</si>
  <si>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</si>
  <si>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</si>
  <si>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</si>
  <si>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</si>
  <si>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</si>
  <si>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</si>
  <si>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</si>
  <si>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</si>
  <si>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</si>
  <si>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</si>
  <si>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</si>
  <si>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</si>
  <si>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</si>
  <si>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</si>
  <si>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</si>
  <si>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</si>
  <si>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</si>
  <si>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</si>
  <si>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</si>
  <si>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</si>
  <si>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</si>
  <si>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</si>
  <si>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</si>
  <si>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</si>
  <si>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</si>
  <si>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</si>
  <si>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</si>
  <si>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</si>
  <si>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</si>
  <si>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</si>
  <si>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</si>
  <si>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</si>
  <si>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</si>
  <si>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</si>
  <si>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</si>
  <si>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</si>
  <si>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</si>
  <si>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</si>
  <si>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</si>
  <si>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</si>
  <si>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</si>
  <si>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</si>
  <si>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</si>
  <si>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</si>
  <si>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</si>
  <si>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</si>
  <si>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</si>
  <si>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</si>
  <si>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</si>
  <si>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</si>
  <si>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</si>
  <si>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</si>
  <si>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</si>
  <si>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</si>
  <si>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</si>
  <si>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</si>
  <si>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</si>
  <si>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</si>
  <si>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</si>
  <si>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</si>
  <si>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</si>
  <si>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</si>
  <si>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</si>
  <si>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</si>
  <si>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</si>
  <si>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</si>
  <si>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</si>
  <si>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</si>
  <si>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</si>
  <si>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</si>
  <si>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</si>
  <si>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</si>
  <si>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</si>
  <si>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</si>
  <si>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</si>
  <si>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</si>
  <si>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</si>
  <si>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</si>
  <si>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</si>
  <si>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</si>
  <si>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</si>
  <si>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</si>
  <si>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</si>
  <si>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</si>
  <si>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</si>
  <si>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</si>
  <si>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</si>
  <si>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</si>
  <si>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</si>
  <si>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</si>
  <si>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</si>
  <si>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</si>
  <si>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</si>
  <si>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</si>
  <si>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</si>
  <si>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</si>
  <si>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</si>
  <si>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</si>
  <si>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</si>
  <si>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</si>
  <si>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</si>
  <si>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</si>
  <si>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</si>
  <si>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</si>
  <si>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</si>
  <si>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</si>
  <si>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</si>
  <si>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</si>
  <si>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</si>
  <si>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</si>
  <si>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</si>
  <si>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</si>
  <si>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</si>
  <si>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</si>
  <si>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</si>
  <si>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</si>
  <si>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</si>
  <si>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</si>
  <si>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</si>
  <si>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</si>
  <si>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</si>
  <si>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</si>
  <si>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</si>
  <si>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</si>
  <si>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</si>
  <si>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</si>
  <si>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</si>
  <si>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</si>
  <si>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</si>
  <si>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</si>
  <si>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</si>
  <si>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</si>
  <si>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</si>
  <si>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</si>
  <si>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</si>
  <si>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</si>
  <si>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</si>
  <si>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</si>
  <si>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</si>
  <si>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</si>
  <si>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</si>
  <si>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</si>
  <si>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</si>
  <si>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</si>
  <si>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</si>
  <si>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</si>
  <si>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</si>
  <si>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</si>
  <si>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</si>
  <si>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</si>
  <si>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</si>
  <si>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</si>
  <si>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</si>
  <si>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</si>
  <si>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</si>
  <si>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</si>
  <si>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</si>
  <si>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</si>
  <si>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</si>
  <si>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</si>
  <si>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</si>
  <si>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</si>
  <si>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</si>
  <si>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</si>
  <si>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</si>
  <si>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</si>
  <si>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</si>
  <si>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</si>
  <si>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</si>
  <si>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</si>
  <si>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</si>
  <si>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</si>
  <si>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</si>
  <si>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</si>
  <si>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</si>
  <si>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</si>
  <si>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</si>
  <si>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</si>
  <si>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</si>
  <si>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</si>
  <si>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</si>
  <si>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</si>
  <si>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</si>
  <si>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</si>
  <si>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</si>
  <si>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</si>
  <si>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</si>
  <si>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</si>
  <si>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</si>
  <si>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</si>
  <si>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</si>
  <si>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</si>
  <si>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</si>
  <si>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</si>
  <si>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</si>
  <si>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</si>
  <si>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</si>
  <si>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</si>
  <si>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</si>
  <si>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</si>
  <si>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</si>
  <si>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</si>
  <si>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</si>
  <si>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</si>
  <si>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</si>
  <si>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</si>
  <si>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</si>
  <si>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</si>
  <si>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</si>
  <si>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</si>
  <si>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</si>
  <si>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</si>
  <si>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</si>
  <si>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</si>
  <si>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</si>
  <si>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</si>
  <si>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</si>
  <si>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</si>
  <si>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</si>
  <si>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</si>
  <si>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</si>
  <si>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</si>
  <si>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</si>
  <si>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</si>
  <si>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</si>
  <si>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</si>
  <si>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</si>
  <si>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</si>
  <si>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</si>
  <si>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</si>
  <si>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</si>
  <si>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</si>
  <si>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</si>
  <si>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</si>
  <si>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</si>
  <si>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</si>
  <si>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</si>
  <si>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</si>
  <si>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</si>
  <si>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</si>
  <si>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</si>
  <si>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</si>
  <si>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</si>
  <si>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</si>
  <si>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</si>
  <si>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</si>
  <si>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</si>
  <si>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</si>
  <si>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</si>
  <si>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</si>
  <si>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</si>
  <si>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</si>
  <si>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</si>
  <si>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</si>
  <si>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</si>
  <si>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</si>
  <si>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</si>
  <si>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</si>
  <si>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</si>
  <si>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</si>
  <si>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</si>
  <si>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</si>
  <si>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</si>
  <si>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</si>
  <si>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</si>
  <si>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</si>
  <si>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</si>
  <si>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</si>
  <si>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</si>
  <si>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</si>
  <si>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</si>
  <si>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</si>
  <si>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</si>
  <si>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</si>
  <si>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</si>
  <si>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</si>
  <si>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</si>
  <si>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</si>
  <si>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</si>
  <si>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</si>
  <si>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</si>
  <si>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</si>
  <si>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</si>
  <si>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</si>
  <si>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</si>
  <si>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</si>
  <si>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</si>
  <si>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</si>
  <si>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</si>
  <si>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</si>
  <si>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</si>
  <si>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</si>
  <si>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</si>
  <si>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</si>
  <si>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</si>
  <si>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</si>
  <si>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</si>
  <si>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</si>
  <si>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</si>
  <si>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</si>
  <si>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</si>
  <si>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</si>
  <si>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</si>
  <si>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</si>
  <si>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</si>
  <si>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</si>
  <si>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</si>
  <si>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</si>
  <si>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</si>
  <si>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</si>
  <si>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</si>
  <si>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</si>
  <si>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</si>
  <si>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</si>
  <si>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</si>
  <si>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</si>
  <si>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</si>
  <si>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</si>
  <si>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</si>
  <si>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</si>
  <si>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</si>
  <si>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</si>
  <si>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</si>
  <si>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</si>
  <si>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</si>
  <si>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</si>
  <si>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</si>
  <si>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</si>
  <si>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</si>
  <si>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</si>
  <si>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</si>
  <si>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</si>
  <si>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</si>
  <si>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</si>
  <si>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</si>
  <si>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</si>
  <si>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</si>
  <si>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</si>
  <si>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</si>
  <si>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</si>
  <si>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</si>
  <si>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</si>
  <si>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</si>
  <si>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</si>
  <si>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</si>
  <si>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</si>
  <si>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</si>
  <si>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</si>
  <si>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</si>
  <si>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</si>
  <si>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</si>
  <si>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</si>
  <si>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</si>
  <si>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</si>
  <si>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</si>
  <si>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</si>
  <si>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</si>
  <si>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</si>
  <si>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</si>
  <si>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</si>
  <si>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</si>
  <si>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</si>
  <si>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</si>
  <si>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</si>
  <si>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</si>
  <si>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</si>
  <si>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</si>
  <si>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</si>
  <si>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</si>
  <si>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</si>
  <si>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</si>
  <si>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</si>
  <si>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</si>
  <si>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</si>
  <si>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</si>
  <si>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</si>
  <si>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</si>
  <si>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</si>
  <si>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</si>
  <si>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</si>
  <si>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</si>
  <si>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</si>
  <si>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</si>
  <si>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</si>
  <si>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</si>
  <si>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</si>
  <si>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</si>
  <si>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</si>
  <si>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</si>
  <si>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</si>
  <si>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</si>
  <si>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</si>
  <si>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</si>
  <si>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</si>
  <si>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</si>
  <si>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</si>
  <si>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</si>
  <si>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</si>
  <si>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</si>
  <si>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</si>
  <si>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</si>
  <si>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</si>
  <si>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</si>
  <si>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</si>
  <si>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</si>
  <si>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</si>
  <si>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</si>
  <si>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</si>
  <si>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</si>
  <si>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</si>
  <si>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</si>
  <si>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</si>
  <si>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</si>
  <si>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</si>
  <si>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</si>
  <si>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</si>
  <si>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</si>
  <si>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</si>
  <si>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</si>
  <si>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</si>
  <si>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</si>
  <si>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</si>
  <si>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</si>
  <si>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</si>
  <si>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</si>
  <si>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</si>
  <si>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</si>
  <si>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</si>
  <si>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</si>
  <si>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</si>
  <si>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</si>
  <si>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</si>
  <si>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</si>
  <si>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</si>
  <si>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</si>
  <si>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</si>
  <si>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</si>
  <si>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</si>
  <si>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</si>
  <si>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</si>
  <si>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</si>
  <si>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</si>
  <si>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</si>
  <si>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</si>
  <si>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</si>
  <si>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</si>
  <si>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</si>
  <si>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</si>
  <si>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</si>
  <si>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</si>
  <si>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</si>
  <si>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</si>
  <si>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</si>
  <si>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</si>
  <si>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</si>
  <si>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</si>
  <si>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</si>
  <si>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</si>
  <si>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</si>
  <si>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</si>
  <si>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</si>
  <si>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</si>
  <si>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</si>
  <si>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</si>
  <si>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</si>
  <si>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</si>
  <si>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</si>
  <si>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</si>
  <si>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</si>
  <si>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</si>
  <si>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</si>
  <si>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</si>
  <si>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</si>
  <si>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</si>
  <si>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</si>
  <si>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</si>
  <si>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</si>
  <si>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</si>
  <si>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</si>
  <si>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</si>
  <si>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</si>
  <si>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</si>
  <si>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</si>
  <si>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</si>
  <si>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</si>
  <si>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</si>
  <si>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</si>
  <si>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</si>
  <si>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</si>
  <si>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</si>
  <si>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</si>
  <si>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</si>
  <si>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</si>
  <si>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</si>
  <si>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</si>
  <si>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</si>
  <si>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</si>
  <si>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</si>
  <si>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</si>
  <si>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</si>
  <si>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</si>
  <si>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</si>
  <si>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</si>
  <si>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</si>
  <si>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</si>
  <si>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</si>
  <si>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</si>
  <si>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</si>
  <si>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</si>
  <si>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</si>
  <si>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</si>
  <si>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</si>
  <si>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</si>
  <si>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</si>
  <si>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</si>
  <si>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</si>
  <si>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</si>
  <si>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</si>
  <si>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</si>
  <si>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</si>
  <si>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</si>
  <si>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</si>
  <si>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</si>
  <si>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</si>
  <si>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</si>
  <si>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</si>
  <si>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</si>
  <si>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</si>
  <si>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</si>
  <si>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</si>
  <si>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</si>
  <si>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</si>
  <si>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</si>
  <si>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</si>
  <si>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</si>
  <si>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</si>
  <si>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</si>
  <si>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</si>
  <si>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</si>
  <si>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</si>
  <si>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</si>
  <si>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</si>
  <si>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</si>
  <si>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</si>
  <si>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</si>
  <si>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</si>
  <si>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</si>
  <si>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</si>
  <si>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</si>
  <si>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</si>
  <si>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</si>
  <si>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</si>
  <si>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</si>
  <si>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</si>
  <si>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</si>
  <si>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</si>
  <si>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</si>
  <si>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</si>
  <si>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</si>
  <si>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</si>
  <si>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</si>
  <si>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</si>
  <si>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</si>
  <si>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</si>
  <si>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</si>
  <si>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</si>
  <si>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</si>
  <si>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</si>
  <si>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</si>
  <si>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</si>
  <si>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</si>
  <si>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</si>
  <si>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</si>
  <si>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</si>
  <si>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</si>
  <si>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</si>
  <si>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</si>
  <si>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</si>
  <si>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</si>
  <si>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</si>
  <si>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</si>
  <si>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</si>
  <si>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</si>
  <si>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</si>
  <si>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</si>
  <si>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</si>
  <si>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</si>
  <si>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</si>
  <si>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</si>
  <si>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</si>
  <si>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</si>
  <si>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</si>
  <si>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</si>
  <si>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</si>
  <si>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</si>
  <si>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</si>
  <si>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</si>
  <si>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</si>
  <si>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</si>
  <si>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</si>
  <si>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</si>
  <si>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</si>
  <si>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</si>
  <si>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</si>
  <si>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</si>
  <si>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</si>
  <si>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</si>
  <si>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</si>
  <si>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</si>
  <si>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</si>
  <si>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</si>
  <si>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</si>
  <si>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</si>
  <si>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</si>
  <si>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</si>
  <si>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</si>
  <si>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</si>
  <si>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</si>
  <si>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</si>
  <si>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</si>
  <si>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</si>
  <si>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</si>
  <si>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</si>
  <si>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</si>
  <si>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</si>
  <si>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</si>
  <si>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</si>
  <si>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</si>
  <si>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</si>
  <si>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</si>
  <si>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</si>
  <si>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</si>
  <si>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</si>
  <si>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</si>
  <si>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</si>
  <si>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</si>
  <si>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</si>
  <si>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</si>
  <si>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</si>
  <si>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</si>
  <si>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</si>
  <si>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</si>
  <si>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</si>
  <si>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</si>
  <si>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</si>
  <si>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</si>
  <si>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</si>
  <si>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</si>
  <si>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</si>
  <si>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</si>
  <si>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</si>
  <si>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</si>
  <si>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</si>
  <si>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</si>
  <si>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</si>
  <si>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</si>
  <si>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</si>
  <si>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</si>
  <si>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</si>
  <si>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</si>
  <si>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</si>
  <si>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</si>
  <si>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</si>
  <si>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</si>
  <si>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</si>
  <si>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</si>
  <si>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</si>
  <si>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</si>
  <si>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</si>
  <si>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</si>
  <si>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</si>
  <si>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</si>
  <si>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</si>
  <si>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</si>
  <si>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</si>
  <si>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</si>
  <si>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</si>
  <si>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</si>
  <si>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</si>
  <si>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</si>
  <si>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</si>
  <si>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</si>
  <si>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</si>
  <si>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</si>
  <si>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</si>
  <si>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</si>
  <si>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</si>
  <si>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</si>
  <si>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</si>
  <si>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</si>
  <si>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</si>
  <si>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</si>
  <si>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</si>
  <si>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</si>
  <si>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</si>
  <si>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</si>
  <si>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</si>
  <si>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</si>
  <si>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</si>
  <si>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</si>
  <si>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</si>
  <si>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</si>
  <si>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</si>
  <si>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</si>
  <si>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</si>
  <si>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</si>
  <si>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</si>
  <si>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</si>
  <si>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</si>
  <si>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</si>
  <si>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</si>
  <si>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</si>
  <si>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</si>
  <si>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</si>
  <si>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</si>
  <si>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</si>
  <si>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</si>
  <si>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</si>
  <si>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</si>
  <si>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</si>
  <si>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</si>
  <si>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</si>
  <si>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</si>
  <si>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</si>
  <si>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</si>
  <si>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</si>
  <si>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</si>
  <si>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</si>
  <si>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</si>
  <si>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</si>
  <si>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</si>
  <si>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</si>
  <si>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</si>
  <si>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</si>
  <si>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</si>
  <si>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</si>
  <si>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</si>
  <si>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</si>
  <si>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</si>
  <si>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</si>
  <si>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</si>
  <si>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</si>
  <si>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</si>
  <si>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</si>
  <si>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</si>
  <si>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</si>
  <si>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</si>
  <si>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</si>
  <si>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</si>
  <si>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</si>
  <si>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</si>
  <si>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</si>
  <si>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</si>
  <si>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</si>
  <si>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</si>
  <si>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</si>
  <si>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</si>
  <si>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</si>
  <si>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</si>
  <si>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</si>
  <si>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</si>
  <si>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</si>
  <si>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</si>
  <si>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</si>
  <si>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</si>
  <si>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</si>
  <si>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</si>
  <si>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</si>
  <si>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</si>
  <si>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</si>
  <si>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</si>
  <si>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</si>
  <si>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</si>
  <si>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</si>
  <si>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</si>
  <si>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</si>
  <si>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</si>
  <si>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</si>
  <si>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</si>
  <si>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</si>
  <si>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</si>
  <si>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</si>
  <si>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</si>
  <si>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</si>
  <si>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</si>
  <si>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</si>
  <si>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</si>
  <si>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</si>
  <si>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</si>
  <si>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</si>
  <si>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</si>
  <si>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</si>
  <si>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</si>
  <si>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</si>
  <si>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</si>
  <si>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</si>
  <si>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</si>
  <si>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</si>
  <si>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</si>
  <si>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</si>
  <si>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</si>
  <si>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</si>
  <si>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</si>
  <si>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</si>
  <si>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</si>
  <si>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</si>
  <si>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</si>
  <si>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</si>
  <si>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</si>
  <si>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</si>
  <si>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</si>
  <si>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</si>
  <si>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</si>
  <si>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</si>
  <si>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</si>
  <si>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</si>
  <si>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</si>
  <si>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</si>
  <si>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</si>
  <si>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</si>
  <si>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</si>
  <si>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</si>
  <si>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</si>
  <si>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</si>
  <si>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</si>
  <si>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</si>
  <si>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</si>
  <si>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</si>
  <si>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</si>
  <si>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</si>
  <si>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</si>
  <si>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</si>
  <si>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</si>
  <si>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</si>
  <si>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</si>
  <si>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</si>
  <si>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</si>
  <si>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</si>
  <si>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</si>
  <si>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</si>
  <si>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</si>
  <si>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</si>
  <si>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</si>
  <si>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</si>
  <si>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</si>
  <si>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</si>
  <si>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</si>
  <si>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</si>
  <si>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</si>
  <si>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</si>
  <si>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</si>
  <si>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</si>
  <si>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</si>
  <si>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</si>
  <si>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</si>
  <si>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</si>
  <si>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</si>
  <si>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</si>
  <si>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</si>
  <si>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</si>
  <si>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</si>
  <si>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</si>
  <si>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</si>
  <si>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</si>
  <si>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</si>
  <si>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</si>
  <si>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</si>
  <si>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</si>
  <si>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</si>
  <si>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</si>
  <si>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</si>
  <si>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</si>
  <si>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</si>
  <si>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</si>
  <si>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</si>
  <si>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</si>
  <si>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</si>
  <si>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</si>
  <si>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</si>
  <si>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</si>
  <si>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</si>
  <si>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</si>
  <si>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</si>
  <si>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</si>
  <si>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</si>
  <si>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</si>
  <si>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</si>
  <si>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</si>
  <si>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</si>
  <si>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</si>
  <si>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</si>
  <si>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</si>
  <si>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</si>
  <si>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</si>
  <si>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</si>
  <si>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</si>
  <si>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</si>
  <si>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</si>
  <si>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</si>
  <si>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</si>
  <si>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</si>
  <si>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</si>
  <si>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</si>
  <si>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</si>
  <si>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</si>
  <si>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</si>
  <si>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</si>
  <si>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</si>
  <si>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</si>
  <si>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</si>
  <si>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</si>
  <si>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</si>
  <si>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</si>
  <si>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</si>
  <si>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</si>
  <si>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</si>
  <si>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</si>
  <si>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</si>
  <si>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</si>
  <si>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</si>
  <si>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</si>
  <si>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</si>
  <si>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</si>
  <si>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</si>
  <si>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</si>
  <si>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</si>
  <si>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</si>
  <si>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</si>
  <si>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</si>
  <si>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</si>
  <si>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</si>
  <si>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</si>
  <si>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</si>
  <si>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</si>
  <si>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</si>
  <si>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</si>
  <si>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</si>
  <si>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 xml:space="preserve">Matični broj </t>
  </si>
  <si>
    <t>Tabela D</t>
  </si>
  <si>
    <t>Tabela E</t>
  </si>
  <si>
    <t>Tabela F</t>
  </si>
  <si>
    <t>4. Ponovo iskazano stanje na početku perioda 01.01.20___. godine (901+902+903)</t>
  </si>
  <si>
    <t>13. Stanje na kraju perioda na dan 31.12.20___. godine (904+907+908-909-910+911+912)</t>
  </si>
  <si>
    <t>16. Ponovo iskazano stanje na početku perioda 01.01.20___. godine (913+914+915)</t>
  </si>
  <si>
    <t>25. Stanje na kraju perioda na dan 31.12.20___. godine  (916+919+920-921-922+923+924)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</si>
  <si>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</si>
  <si>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</si>
  <si>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</si>
  <si>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</si>
  <si>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</si>
  <si>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</si>
  <si>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</si>
  <si>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</si>
  <si>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</si>
  <si>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</si>
  <si>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</si>
  <si>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</si>
  <si>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</si>
  <si>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</si>
  <si>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</si>
  <si>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</si>
  <si>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</si>
  <si>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</si>
  <si>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</si>
  <si>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</si>
  <si>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</si>
  <si>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</si>
  <si>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</si>
  <si>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</si>
  <si>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</si>
  <si>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</si>
  <si>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</si>
  <si>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</si>
  <si>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</si>
  <si>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</si>
  <si>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</si>
  <si>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</si>
  <si>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</si>
  <si>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</si>
  <si>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</si>
  <si>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</si>
  <si>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</si>
  <si>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</si>
  <si>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</si>
  <si>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</si>
  <si>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</si>
  <si>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1. Stanje na kraju perioda na dan 31.12.20___. godine</t>
  </si>
  <si>
    <t>Iznos tekuće godine</t>
  </si>
  <si>
    <t>Iznos prethodne godine (početno stanje)</t>
  </si>
  <si>
    <t xml:space="preserve">  na dan 31.12.2024. godine</t>
  </si>
  <si>
    <t>"TRGOVINA BORAC 23"D.D.TRAVNIK</t>
  </si>
  <si>
    <t>Travnik,Tvornička bb</t>
  </si>
  <si>
    <t>Iznajmljivanje i upravljanje vlastitim nekretninama ili nekretninama uzetim u zakup(leasing)</t>
  </si>
  <si>
    <t>4236795400000</t>
  </si>
  <si>
    <t>za period od 01.01.2024 do 31.12.2024. godine</t>
  </si>
  <si>
    <t>Od01.01. do 31.12.
tekuće godine</t>
  </si>
  <si>
    <t>Od 01.01. do 31.12.
prethodne godine</t>
  </si>
  <si>
    <t xml:space="preserve"> za period od 01.01.2024 do 31.12.2024. godine</t>
  </si>
  <si>
    <t>Od 01.01. do 31.12.
tekuće godine</t>
  </si>
  <si>
    <t>za period koji završava na dan 31.12.2024. godine</t>
  </si>
  <si>
    <t>Od 01.01.do 31.12.
tekuće godine</t>
  </si>
  <si>
    <t>OTVORENO DIONIČKO DRUŠTVO "TRGOVINA BORAC 23" TRAVNIK     "Trgovina Borac 232 d.d. Travnik</t>
  </si>
  <si>
    <t>72 270 TRAVNIK, Tvornička bb</t>
  </si>
  <si>
    <t>030 511 118   030 511356</t>
  </si>
  <si>
    <t>trgborac23@bih.net.ba</t>
  </si>
  <si>
    <t>Iznajmljivanje i upravljanje vlastitim nekretninama ili nekretninama uzetim u zakup (laesing)</t>
  </si>
  <si>
    <t>Revizija Dervi d.o.o. Jajce</t>
  </si>
  <si>
    <t>NE</t>
  </si>
  <si>
    <t>1. Ibrahim Salkica, predsjednik  2. Nerkeza Granov, član  3. Muharem Mujkić, član</t>
  </si>
  <si>
    <t>1. Fehim Boji, direktor  2. Mijo Marušić, izršni direktor</t>
  </si>
  <si>
    <t>10.865.386   1,00 KM</t>
  </si>
  <si>
    <t>22.10.2024. god.</t>
  </si>
  <si>
    <t xml:space="preserve">1. Izbor radnik tijela Skupštine i to: 1.1.Predsjednik Skupštine </t>
  </si>
  <si>
    <t>1.2. Zapisničar i dva ovjerivača zapismika  2. Donošenje Odluke o izboru nezavisnog vanjskog revizora za reviziju financijskih izvještaja društva za 2025. godinu.  3. Donošenje Odluke o smjeni člana Nadzornog odbora g. Samira Kozara.  4.Donošenje Odluke o izboru jednog člana Nadzornog odbora.  5.Donošenje Odluke o utvrđivanju visine naknade članovima  Nadzornog odbora.  6. Donošenje Odluke o utvrđivanju naknade članovima Odbora za reviziju.</t>
  </si>
  <si>
    <t>Mjesto i datum: Travnik, 12.03.2025. god.</t>
  </si>
  <si>
    <t>Direktor: Fehim Bojić</t>
  </si>
  <si>
    <t>1.Nura Hodžić, predsjednik  2.Martin Vrebac, član  3.Marinko Marušić, član  4.Irsan Kukić, član  5.Slavica Jusić, član</t>
  </si>
  <si>
    <t>1.Mijo Marušić 2001731-18.4727%  2001731-18.4727%   2.Fehim Bojić  869460-8.0021%  869460-8.0021%   3.Martin Vrebac 1460663-13-4433%  1460663-16.4433%  4.Marinko Marušić 79924-0.7356%  79924-0.7356%  5.Irsan Kukić 349-0.0032%  349-0.0032%</t>
  </si>
  <si>
    <t>www.trgovinaborac23.ba</t>
  </si>
  <si>
    <t>1.Jasmin Selmanagić-10.0002%   2. Sanja Marušić-Čuturić-5.5644%   3. VF KOMERC d.o.o. Sarajevo-10.9008%</t>
  </si>
  <si>
    <t xml:space="preserve"> za period od________ do _________ godine</t>
  </si>
  <si>
    <t>za period od  01.03.  do  31.12.2024. godine</t>
  </si>
</sst>
</file>

<file path=xl/styles.xml><?xml version="1.0" encoding="utf-8"?>
<styleSheet xmlns="http://schemas.openxmlformats.org/spreadsheetml/2006/main">
  <numFmts count="10">
    <numFmt numFmtId="164" formatCode="_-* #,##0.00_-;\-* #,##0.00_-;_-* &quot;-&quot;??_-;_-@_-"/>
    <numFmt numFmtId="165" formatCode="_(* #,##0.00_);_(* \(#,##0.00\);_(* &quot;-&quot;??_);_(@_)"/>
    <numFmt numFmtId="166" formatCode="0.000%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70" fontId="3" fillId="0" borderId="0"/>
    <xf numFmtId="164" fontId="2" fillId="0" borderId="0"/>
    <xf numFmtId="165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>
      <alignment vertical="top"/>
      <protection locked="0"/>
    </xf>
  </cellStyleXfs>
  <cellXfs count="340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6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6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5" fillId="0" borderId="9" xfId="10" applyFont="1" applyBorder="1" applyAlignment="1">
      <alignment horizontal="left" vertical="center"/>
    </xf>
    <xf numFmtId="0" fontId="50" fillId="0" borderId="16" xfId="10" applyFont="1" applyBorder="1" applyAlignment="1">
      <alignment horizontal="center" vertical="center"/>
    </xf>
    <xf numFmtId="0" fontId="50" fillId="0" borderId="17" xfId="10" applyFont="1" applyBorder="1" applyAlignment="1">
      <alignment horizontal="center" vertical="center"/>
    </xf>
    <xf numFmtId="0" fontId="50" fillId="0" borderId="18" xfId="10" applyFont="1" applyBorder="1" applyAlignment="1">
      <alignment horizontal="center" vertical="center"/>
    </xf>
    <xf numFmtId="0" fontId="84" fillId="0" borderId="9" xfId="14" applyBorder="1" applyAlignment="1" applyProtection="1">
      <alignment horizontal="center" vertical="center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10" applyFont="1" applyAlignment="1">
      <alignment horizontal="center"/>
    </xf>
    <xf numFmtId="0" fontId="75" fillId="0" borderId="9" xfId="10" applyFont="1" applyBorder="1" applyAlignment="1">
      <alignment horizontal="left" vertical="center" wrapText="1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1" fillId="0" borderId="0" xfId="8" applyFont="1" applyAlignment="1">
      <alignment horizontal="left"/>
    </xf>
    <xf numFmtId="0" fontId="82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8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3" fillId="0" borderId="0" xfId="4" applyNumberFormat="1" applyFont="1" applyAlignment="1">
      <alignment horizontal="left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center" vertical="center"/>
    </xf>
    <xf numFmtId="0" fontId="80" fillId="0" borderId="9" xfId="10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5">
    <cellStyle name="Comma 2" xfId="1"/>
    <cellStyle name="Comma 2 2" xfId="2"/>
    <cellStyle name="Comma 2 2 2" xfId="3"/>
    <cellStyle name="Comma 3" xfId="4"/>
    <cellStyle name="Hiperveza" xfId="14" builtinId="8"/>
    <cellStyle name="Hyperlink 2" xfId="5"/>
    <cellStyle name="Hyperlink 2 2" xfId="6"/>
    <cellStyle name="Normal 2" xfId="7"/>
    <cellStyle name="Normal 2 2" xfId="8"/>
    <cellStyle name="Normal 2 3" xfId="9"/>
    <cellStyle name="Normal 4" xfId="10"/>
    <cellStyle name="Normal 5" xfId="11"/>
    <cellStyle name="Obično" xfId="0" builtinId="0"/>
    <cellStyle name="Percent 2 2" xfId="12"/>
    <cellStyle name="Percent 2 3" xfId="13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trgovinaborac23.ba/" TargetMode="External"/><Relationship Id="rId1" Type="http://schemas.openxmlformats.org/officeDocument/2006/relationships/hyperlink" Target="mailto:trgborac23@bih.net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AQ824"/>
  <sheetViews>
    <sheetView topLeftCell="AB1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AMD81"/>
  <sheetViews>
    <sheetView topLeftCell="A18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4">
    <tabColor rgb="FF0F932E"/>
  </sheetPr>
  <dimension ref="A1:AIJ53"/>
  <sheetViews>
    <sheetView showGridLines="0" tabSelected="1" view="pageLayout" topLeftCell="B1" zoomScale="80" zoomScalePageLayoutView="80" workbookViewId="0">
      <selection activeCell="AT17" sqref="AT17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278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AA1" s="82"/>
      <c r="AF1" s="80"/>
      <c r="AG1" s="80"/>
      <c r="AH1" s="261"/>
      <c r="AI1" s="80"/>
      <c r="AJ1" s="253"/>
      <c r="AK1" s="299" t="s">
        <v>2541</v>
      </c>
      <c r="AL1" s="300"/>
      <c r="AM1" s="300"/>
      <c r="AN1" s="300"/>
      <c r="AO1" s="300"/>
      <c r="AP1" s="300"/>
      <c r="AQ1" s="300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7"/>
      <c r="AD2" s="287"/>
      <c r="AE2" s="287"/>
      <c r="AF2" s="287"/>
      <c r="AG2" s="287"/>
      <c r="AH2" s="287"/>
      <c r="AI2" s="81"/>
      <c r="AJ2" s="253"/>
      <c r="AK2" s="287" t="s">
        <v>2553</v>
      </c>
      <c r="AL2" s="287"/>
      <c r="AM2" s="287"/>
      <c r="AN2" s="287"/>
      <c r="AO2" s="287"/>
      <c r="AP2" s="287"/>
      <c r="AQ2" s="287"/>
    </row>
    <row r="3" spans="1:920" ht="21" customHeight="1">
      <c r="D3" s="253"/>
    </row>
    <row r="4" spans="1:920" s="46" customFormat="1" ht="21" customHeight="1">
      <c r="A4" s="45"/>
      <c r="B4" s="45"/>
      <c r="C4" s="302" t="s">
        <v>2552</v>
      </c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302"/>
      <c r="AA4" s="302"/>
      <c r="AB4" s="302"/>
      <c r="AC4" s="302"/>
      <c r="AD4" s="302"/>
      <c r="AE4" s="302"/>
      <c r="AF4" s="302"/>
      <c r="AG4" s="302"/>
      <c r="AH4" s="302"/>
      <c r="AI4" s="302"/>
      <c r="AJ4" s="302"/>
      <c r="AK4" s="302"/>
      <c r="AL4" s="302"/>
      <c r="AM4" s="302"/>
      <c r="AN4" s="302"/>
      <c r="AO4" s="302"/>
      <c r="AP4" s="302"/>
      <c r="AQ4" s="302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301" t="s">
        <v>2628</v>
      </c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  <c r="P5" s="301"/>
      <c r="Q5" s="301"/>
      <c r="R5" s="301"/>
      <c r="S5" s="301"/>
      <c r="T5" s="301"/>
      <c r="U5" s="301"/>
      <c r="V5" s="301"/>
      <c r="W5" s="301"/>
      <c r="X5" s="301"/>
      <c r="Y5" s="301"/>
      <c r="Z5" s="301"/>
      <c r="AA5" s="301"/>
      <c r="AB5" s="301"/>
      <c r="AC5" s="301"/>
      <c r="AD5" s="301"/>
      <c r="AE5" s="301"/>
      <c r="AF5" s="301"/>
      <c r="AG5" s="301"/>
      <c r="AH5" s="301"/>
      <c r="AI5" s="301"/>
      <c r="AJ5" s="301"/>
      <c r="AK5" s="301"/>
      <c r="AL5" s="301"/>
      <c r="AM5" s="301"/>
      <c r="AN5" s="301"/>
      <c r="AO5" s="301"/>
      <c r="AP5" s="301"/>
      <c r="AQ5" s="301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1" t="s">
        <v>2538</v>
      </c>
      <c r="D7" s="282"/>
      <c r="E7" s="282"/>
      <c r="F7" s="282"/>
      <c r="G7" s="282"/>
      <c r="H7" s="282"/>
      <c r="I7" s="282"/>
      <c r="J7" s="282"/>
      <c r="K7" s="282"/>
      <c r="L7" s="282"/>
      <c r="M7" s="282"/>
      <c r="N7" s="282"/>
      <c r="O7" s="282"/>
      <c r="P7" s="282"/>
      <c r="Q7" s="282"/>
      <c r="R7" s="283"/>
      <c r="S7" s="281" t="s">
        <v>2554</v>
      </c>
      <c r="T7" s="282"/>
      <c r="U7" s="282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  <c r="AK7" s="282"/>
      <c r="AL7" s="282"/>
      <c r="AM7" s="282"/>
      <c r="AN7" s="282"/>
      <c r="AO7" s="282"/>
      <c r="AP7" s="282"/>
      <c r="AQ7" s="283"/>
    </row>
    <row r="8" spans="1:920">
      <c r="C8" s="284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6"/>
      <c r="S8" s="284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6"/>
    </row>
    <row r="9" spans="1:920" s="88" customFormat="1">
      <c r="A9" s="77">
        <v>0.01</v>
      </c>
      <c r="B9" s="77" t="str">
        <f>IF(LEN(Y9)=0,"",1+ABS((Y9*A9)/LEN(Y9))+A9)</f>
        <v/>
      </c>
      <c r="C9" s="280" t="s">
        <v>2555</v>
      </c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76"/>
      <c r="T9" s="276"/>
      <c r="U9" s="276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</row>
    <row r="10" spans="1:920" s="88" customFormat="1">
      <c r="A10" s="77"/>
      <c r="B10" s="77"/>
      <c r="C10" s="288" t="s">
        <v>2556</v>
      </c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76"/>
      <c r="T10" s="276"/>
      <c r="U10" s="276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  <c r="AH10" s="276"/>
      <c r="AI10" s="276"/>
      <c r="AJ10" s="276"/>
      <c r="AK10" s="276"/>
      <c r="AL10" s="276"/>
      <c r="AM10" s="276"/>
      <c r="AN10" s="276"/>
      <c r="AO10" s="276"/>
      <c r="AP10" s="276"/>
      <c r="AQ10" s="276"/>
    </row>
    <row r="11" spans="1:920" s="88" customFormat="1">
      <c r="A11" s="77"/>
      <c r="B11" s="77"/>
      <c r="C11" s="277" t="s">
        <v>2557</v>
      </c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6" t="s">
        <v>2608</v>
      </c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M11" s="276"/>
      <c r="AN11" s="276"/>
      <c r="AO11" s="276"/>
      <c r="AP11" s="276"/>
      <c r="AQ11" s="276"/>
    </row>
    <row r="12" spans="1:920" s="88" customFormat="1">
      <c r="A12" s="77"/>
      <c r="B12" s="77"/>
      <c r="C12" s="277" t="s">
        <v>2558</v>
      </c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6" t="s">
        <v>2609</v>
      </c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76"/>
      <c r="AN12" s="276"/>
      <c r="AO12" s="276"/>
      <c r="AP12" s="276"/>
      <c r="AQ12" s="276"/>
    </row>
    <row r="13" spans="1:920" s="88" customFormat="1">
      <c r="A13" s="77"/>
      <c r="B13" s="77"/>
      <c r="C13" s="277" t="s">
        <v>2559</v>
      </c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89" t="s">
        <v>2610</v>
      </c>
      <c r="T13" s="290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90"/>
      <c r="AP13" s="290"/>
      <c r="AQ13" s="291"/>
    </row>
    <row r="14" spans="1:920" s="88" customFormat="1">
      <c r="A14" s="77"/>
      <c r="B14" s="77"/>
      <c r="C14" s="277" t="s">
        <v>2560</v>
      </c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92" t="s">
        <v>2611</v>
      </c>
      <c r="T14" s="276"/>
      <c r="U14" s="276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  <c r="AH14" s="276"/>
      <c r="AI14" s="276"/>
      <c r="AJ14" s="276"/>
      <c r="AK14" s="276"/>
      <c r="AL14" s="276"/>
      <c r="AM14" s="276"/>
      <c r="AN14" s="276"/>
      <c r="AO14" s="276"/>
      <c r="AP14" s="276"/>
      <c r="AQ14" s="276"/>
    </row>
    <row r="15" spans="1:920" s="88" customFormat="1">
      <c r="A15" s="77"/>
      <c r="B15" s="77"/>
      <c r="C15" s="277" t="s">
        <v>2561</v>
      </c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92" t="s">
        <v>2625</v>
      </c>
      <c r="T15" s="276"/>
      <c r="U15" s="276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  <c r="AH15" s="276"/>
      <c r="AI15" s="276"/>
      <c r="AJ15" s="276"/>
      <c r="AK15" s="276"/>
      <c r="AL15" s="276"/>
      <c r="AM15" s="276"/>
      <c r="AN15" s="276"/>
      <c r="AO15" s="276"/>
      <c r="AP15" s="276"/>
      <c r="AQ15" s="276"/>
    </row>
    <row r="16" spans="1:920" s="88" customFormat="1">
      <c r="A16" s="77"/>
      <c r="B16" s="77"/>
      <c r="C16" s="277" t="s">
        <v>2562</v>
      </c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6" t="s">
        <v>2612</v>
      </c>
      <c r="T16" s="276"/>
      <c r="U16" s="276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  <c r="AH16" s="276"/>
      <c r="AI16" s="276"/>
      <c r="AJ16" s="276"/>
      <c r="AK16" s="276"/>
      <c r="AL16" s="276"/>
      <c r="AM16" s="276"/>
      <c r="AN16" s="276"/>
      <c r="AO16" s="276"/>
      <c r="AP16" s="276"/>
      <c r="AQ16" s="276"/>
    </row>
    <row r="17" spans="1:43" s="88" customFormat="1">
      <c r="A17" s="77"/>
      <c r="B17" s="77"/>
      <c r="C17" s="277" t="s">
        <v>2563</v>
      </c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6">
        <v>3</v>
      </c>
      <c r="T17" s="276"/>
      <c r="U17" s="276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  <c r="AH17" s="276"/>
      <c r="AI17" s="276"/>
      <c r="AJ17" s="276"/>
      <c r="AK17" s="276"/>
      <c r="AL17" s="276"/>
      <c r="AM17" s="276"/>
      <c r="AN17" s="276"/>
      <c r="AO17" s="276"/>
      <c r="AP17" s="276"/>
      <c r="AQ17" s="276"/>
    </row>
    <row r="18" spans="1:43" s="88" customFormat="1">
      <c r="A18" s="77"/>
      <c r="B18" s="77"/>
      <c r="C18" s="277" t="s">
        <v>2564</v>
      </c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  <c r="AH18" s="276"/>
      <c r="AI18" s="276"/>
      <c r="AJ18" s="276"/>
      <c r="AK18" s="276"/>
      <c r="AL18" s="276"/>
      <c r="AM18" s="276"/>
      <c r="AN18" s="276"/>
      <c r="AO18" s="276"/>
      <c r="AP18" s="276"/>
      <c r="AQ18" s="276"/>
    </row>
    <row r="19" spans="1:43" s="88" customFormat="1">
      <c r="A19" s="77"/>
      <c r="B19" s="77"/>
      <c r="C19" s="277" t="s">
        <v>2565</v>
      </c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6" t="s">
        <v>2613</v>
      </c>
      <c r="T19" s="276"/>
      <c r="U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  <c r="AH19" s="276"/>
      <c r="AI19" s="276"/>
      <c r="AJ19" s="276"/>
      <c r="AK19" s="276"/>
      <c r="AL19" s="276"/>
      <c r="AM19" s="276"/>
      <c r="AN19" s="276"/>
      <c r="AO19" s="276"/>
      <c r="AP19" s="276"/>
      <c r="AQ19" s="276"/>
    </row>
    <row r="20" spans="1:43" s="88" customFormat="1" ht="35.25" customHeight="1">
      <c r="A20" s="77"/>
      <c r="B20" s="77"/>
      <c r="C20" s="277" t="s">
        <v>2566</v>
      </c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6" t="s">
        <v>2614</v>
      </c>
      <c r="T20" s="276"/>
      <c r="U20" s="276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276"/>
      <c r="AG20" s="276"/>
      <c r="AH20" s="276"/>
      <c r="AI20" s="276"/>
      <c r="AJ20" s="276"/>
      <c r="AK20" s="276"/>
      <c r="AL20" s="276"/>
      <c r="AM20" s="276"/>
      <c r="AN20" s="276"/>
      <c r="AO20" s="276"/>
      <c r="AP20" s="276"/>
      <c r="AQ20" s="276"/>
    </row>
    <row r="21" spans="1:43" s="88" customFormat="1">
      <c r="A21" s="77"/>
      <c r="B21" s="77"/>
      <c r="C21" s="277" t="s">
        <v>2567</v>
      </c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276" t="s">
        <v>2615</v>
      </c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76"/>
      <c r="AL21" s="276"/>
      <c r="AM21" s="276"/>
      <c r="AN21" s="276"/>
      <c r="AO21" s="276"/>
      <c r="AP21" s="276"/>
      <c r="AQ21" s="276"/>
    </row>
    <row r="22" spans="1:43" s="88" customFormat="1">
      <c r="A22" s="77"/>
      <c r="B22" s="77"/>
      <c r="C22" s="296" t="s">
        <v>2568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  <c r="AH22" s="276"/>
      <c r="AI22" s="276"/>
      <c r="AJ22" s="276"/>
      <c r="AK22" s="276"/>
      <c r="AL22" s="276"/>
      <c r="AM22" s="276"/>
      <c r="AN22" s="276"/>
      <c r="AO22" s="276"/>
      <c r="AP22" s="276"/>
      <c r="AQ22" s="276"/>
    </row>
    <row r="23" spans="1:43" s="88" customFormat="1">
      <c r="A23" s="77"/>
      <c r="B23" s="77"/>
      <c r="C23" s="277" t="s">
        <v>2569</v>
      </c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6" t="s">
        <v>2623</v>
      </c>
      <c r="T23" s="276"/>
      <c r="U23" s="276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  <c r="AH23" s="276"/>
      <c r="AI23" s="276"/>
      <c r="AJ23" s="276"/>
      <c r="AK23" s="276"/>
      <c r="AL23" s="276"/>
      <c r="AM23" s="276"/>
      <c r="AN23" s="276"/>
      <c r="AO23" s="276"/>
      <c r="AP23" s="276"/>
      <c r="AQ23" s="276"/>
    </row>
    <row r="24" spans="1:43" s="88" customFormat="1">
      <c r="A24" s="77"/>
      <c r="B24" s="77"/>
      <c r="C24" s="277" t="s">
        <v>2570</v>
      </c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6" t="s">
        <v>2616</v>
      </c>
      <c r="T24" s="276"/>
      <c r="U24" s="276"/>
      <c r="V24" s="276"/>
      <c r="W24" s="276"/>
      <c r="X24" s="276"/>
      <c r="Y24" s="276"/>
      <c r="Z24" s="276"/>
      <c r="AA24" s="276"/>
      <c r="AB24" s="276"/>
      <c r="AC24" s="276"/>
      <c r="AD24" s="276"/>
      <c r="AE24" s="276"/>
      <c r="AF24" s="276"/>
      <c r="AG24" s="276"/>
      <c r="AH24" s="276"/>
      <c r="AI24" s="276"/>
      <c r="AJ24" s="276"/>
      <c r="AK24" s="276"/>
      <c r="AL24" s="276"/>
      <c r="AM24" s="276"/>
      <c r="AN24" s="276"/>
      <c r="AO24" s="276"/>
      <c r="AP24" s="276"/>
      <c r="AQ24" s="276"/>
    </row>
    <row r="25" spans="1:43" s="88" customFormat="1" ht="67.5" customHeight="1">
      <c r="A25" s="77"/>
      <c r="B25" s="77"/>
      <c r="C25" s="277" t="s">
        <v>2571</v>
      </c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6" t="s">
        <v>2624</v>
      </c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276"/>
      <c r="AM25" s="276"/>
      <c r="AN25" s="276"/>
      <c r="AO25" s="276"/>
      <c r="AP25" s="276"/>
      <c r="AQ25" s="276"/>
    </row>
    <row r="26" spans="1:43" s="88" customFormat="1">
      <c r="A26" s="77"/>
      <c r="B26" s="77"/>
      <c r="C26" s="296" t="s">
        <v>2572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76"/>
      <c r="T26" s="276"/>
      <c r="U26" s="276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  <c r="AH26" s="276"/>
      <c r="AI26" s="276"/>
      <c r="AJ26" s="276"/>
      <c r="AK26" s="276"/>
      <c r="AL26" s="276"/>
      <c r="AM26" s="276"/>
      <c r="AN26" s="276"/>
      <c r="AO26" s="276"/>
      <c r="AP26" s="276"/>
      <c r="AQ26" s="276"/>
    </row>
    <row r="27" spans="1:43" s="88" customFormat="1">
      <c r="A27" s="77"/>
      <c r="B27" s="77"/>
      <c r="C27" s="277" t="s">
        <v>2573</v>
      </c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6">
        <v>535</v>
      </c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276"/>
      <c r="AM27" s="276"/>
      <c r="AN27" s="276"/>
      <c r="AO27" s="276"/>
      <c r="AP27" s="276"/>
      <c r="AQ27" s="276"/>
    </row>
    <row r="28" spans="1:43" s="88" customFormat="1" ht="35.25" customHeight="1">
      <c r="A28" s="77"/>
      <c r="B28" s="77"/>
      <c r="C28" s="277" t="s">
        <v>2574</v>
      </c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6" t="s">
        <v>2617</v>
      </c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6"/>
      <c r="AM28" s="276"/>
      <c r="AN28" s="276"/>
      <c r="AO28" s="276"/>
      <c r="AP28" s="276"/>
      <c r="AQ28" s="276"/>
    </row>
    <row r="29" spans="1:43" s="88" customFormat="1" ht="50.25" customHeight="1">
      <c r="A29" s="77"/>
      <c r="B29" s="77"/>
      <c r="C29" s="277" t="s">
        <v>2575</v>
      </c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7"/>
      <c r="S29" s="276" t="s">
        <v>2626</v>
      </c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/>
      <c r="AJ29" s="276"/>
      <c r="AK29" s="276"/>
      <c r="AL29" s="276"/>
      <c r="AM29" s="276"/>
      <c r="AN29" s="276"/>
      <c r="AO29" s="276"/>
      <c r="AP29" s="276"/>
      <c r="AQ29" s="276"/>
    </row>
    <row r="30" spans="1:43" s="88" customFormat="1">
      <c r="A30" s="77"/>
      <c r="B30" s="77"/>
      <c r="C30" s="296" t="s">
        <v>2576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  <c r="AN30" s="276"/>
      <c r="AO30" s="276"/>
      <c r="AP30" s="276"/>
      <c r="AQ30" s="276"/>
    </row>
    <row r="31" spans="1:43" s="88" customFormat="1" ht="49.5" customHeight="1">
      <c r="A31" s="77"/>
      <c r="B31" s="77"/>
      <c r="C31" s="277" t="s">
        <v>2577</v>
      </c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  <c r="AH31" s="276"/>
      <c r="AI31" s="276"/>
      <c r="AJ31" s="276"/>
      <c r="AK31" s="276"/>
      <c r="AL31" s="276"/>
      <c r="AM31" s="276"/>
      <c r="AN31" s="276"/>
      <c r="AO31" s="276"/>
      <c r="AP31" s="276"/>
      <c r="AQ31" s="276"/>
    </row>
    <row r="32" spans="1:43" s="88" customFormat="1" ht="33.75" customHeight="1">
      <c r="A32" s="77"/>
      <c r="B32" s="77"/>
      <c r="C32" s="296" t="s">
        <v>2586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76"/>
      <c r="T32" s="276"/>
      <c r="U32" s="276"/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  <c r="AH32" s="276"/>
      <c r="AI32" s="276"/>
      <c r="AJ32" s="276"/>
      <c r="AK32" s="276"/>
      <c r="AL32" s="276"/>
      <c r="AM32" s="276"/>
      <c r="AN32" s="276"/>
      <c r="AO32" s="276"/>
      <c r="AP32" s="276"/>
      <c r="AQ32" s="276"/>
    </row>
    <row r="33" spans="1:43" s="88" customFormat="1">
      <c r="A33" s="77"/>
      <c r="B33" s="77"/>
      <c r="C33" s="277" t="s">
        <v>2578</v>
      </c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6" t="s">
        <v>2618</v>
      </c>
      <c r="T33" s="276"/>
      <c r="U33" s="276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  <c r="AH33" s="276"/>
      <c r="AI33" s="276"/>
      <c r="AJ33" s="276"/>
      <c r="AK33" s="276"/>
      <c r="AL33" s="276"/>
      <c r="AM33" s="276"/>
      <c r="AN33" s="276"/>
      <c r="AO33" s="276"/>
      <c r="AP33" s="276"/>
      <c r="AQ33" s="276"/>
    </row>
    <row r="34" spans="1:43" s="88" customFormat="1">
      <c r="A34" s="77"/>
      <c r="B34" s="77"/>
      <c r="C34" s="277" t="s">
        <v>2587</v>
      </c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6" t="s">
        <v>2619</v>
      </c>
      <c r="T34" s="276"/>
      <c r="U34" s="276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  <c r="AH34" s="276"/>
      <c r="AI34" s="276"/>
      <c r="AJ34" s="276"/>
      <c r="AK34" s="276"/>
      <c r="AL34" s="276"/>
      <c r="AM34" s="276"/>
      <c r="AN34" s="276"/>
      <c r="AO34" s="276"/>
      <c r="AP34" s="276"/>
      <c r="AQ34" s="276"/>
    </row>
    <row r="35" spans="1:43" s="88" customFormat="1">
      <c r="A35" s="77"/>
      <c r="B35" s="77"/>
      <c r="C35" s="277" t="s">
        <v>2579</v>
      </c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6" t="s">
        <v>2620</v>
      </c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  <c r="AO35" s="276"/>
      <c r="AP35" s="276"/>
      <c r="AQ35" s="276"/>
    </row>
    <row r="36" spans="1:43" s="88" customFormat="1">
      <c r="A36" s="77"/>
      <c r="B36" s="77"/>
      <c r="C36" s="296" t="s">
        <v>2580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76"/>
      <c r="T36" s="276"/>
      <c r="U36" s="276"/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276"/>
      <c r="AG36" s="276"/>
      <c r="AH36" s="276"/>
      <c r="AI36" s="276"/>
      <c r="AJ36" s="276"/>
      <c r="AK36" s="276"/>
      <c r="AL36" s="276"/>
      <c r="AM36" s="276"/>
      <c r="AN36" s="276"/>
      <c r="AO36" s="276"/>
      <c r="AP36" s="276"/>
      <c r="AQ36" s="276"/>
    </row>
    <row r="37" spans="1:43" s="88" customFormat="1">
      <c r="A37" s="77"/>
      <c r="B37" s="77"/>
      <c r="C37" s="277" t="s">
        <v>2581</v>
      </c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276"/>
      <c r="AM37" s="276"/>
      <c r="AN37" s="276"/>
      <c r="AO37" s="276"/>
      <c r="AP37" s="276"/>
      <c r="AQ37" s="276"/>
    </row>
    <row r="38" spans="1:43" s="88" customFormat="1" ht="51.75" customHeight="1">
      <c r="A38" s="77"/>
      <c r="B38" s="77"/>
      <c r="C38" s="277" t="s">
        <v>2582</v>
      </c>
      <c r="D38" s="277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</row>
    <row r="39" spans="1:43" s="88" customFormat="1" ht="51" customHeight="1">
      <c r="A39" s="77"/>
      <c r="B39" s="77"/>
      <c r="C39" s="277" t="s">
        <v>2583</v>
      </c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/>
    </row>
    <row r="40" spans="1:43" s="88" customFormat="1" ht="49.5" customHeight="1">
      <c r="A40" s="77"/>
      <c r="B40" s="77"/>
      <c r="C40" s="277" t="s">
        <v>2584</v>
      </c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</row>
    <row r="41" spans="1:43" s="88" customFormat="1" ht="49.5" customHeight="1">
      <c r="A41" s="77"/>
      <c r="B41" s="77"/>
      <c r="C41" s="277" t="s">
        <v>2585</v>
      </c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276"/>
      <c r="AM41" s="276"/>
      <c r="AN41" s="276"/>
      <c r="AO41" s="276"/>
      <c r="AP41" s="276"/>
      <c r="AQ41" s="276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4" t="s">
        <v>2621</v>
      </c>
      <c r="D44" s="294"/>
      <c r="E44" s="294"/>
      <c r="F44" s="294"/>
      <c r="G44" s="294"/>
      <c r="H44" s="294"/>
      <c r="I44" s="294"/>
      <c r="J44" s="294"/>
      <c r="K44" s="294"/>
      <c r="L44" s="294"/>
      <c r="T44" s="100"/>
      <c r="AC44" s="100" t="s">
        <v>2151</v>
      </c>
      <c r="AH44" s="100"/>
      <c r="AI44" s="92"/>
      <c r="AJ44" s="297" t="s">
        <v>2622</v>
      </c>
      <c r="AK44" s="297"/>
      <c r="AL44" s="297"/>
      <c r="AM44" s="297"/>
      <c r="AN44" s="297"/>
      <c r="AO44" s="297"/>
      <c r="AP44" s="297"/>
      <c r="AQ44" s="297"/>
    </row>
    <row r="45" spans="1:43">
      <c r="C45" s="295"/>
      <c r="D45" s="295"/>
      <c r="E45" s="295"/>
      <c r="F45" s="295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95"/>
      <c r="AK45" s="295"/>
      <c r="AL45" s="295"/>
      <c r="AM45" s="295"/>
      <c r="AN45" s="295"/>
      <c r="AO45" s="295"/>
      <c r="AP45" s="295"/>
      <c r="AQ45" s="295"/>
    </row>
    <row r="46" spans="1:43" ht="24">
      <c r="H46" s="93"/>
      <c r="I46" s="93"/>
      <c r="J46" s="93"/>
      <c r="K46" s="93"/>
      <c r="L46" s="93"/>
      <c r="AJ46" s="297" t="s">
        <v>2592</v>
      </c>
      <c r="AK46" s="297"/>
      <c r="AL46" s="297"/>
      <c r="AM46" s="297"/>
      <c r="AN46" s="297"/>
      <c r="AO46" s="297"/>
      <c r="AP46" s="297"/>
      <c r="AQ46" s="297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98"/>
      <c r="AK47" s="298"/>
      <c r="AL47" s="298"/>
      <c r="AM47" s="298"/>
      <c r="AN47" s="298"/>
      <c r="AO47" s="298"/>
      <c r="AP47" s="298"/>
      <c r="AQ47" s="298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3"/>
      <c r="D50" s="293"/>
      <c r="E50" s="293"/>
      <c r="F50" s="293"/>
      <c r="G50" s="293"/>
      <c r="H50" s="293"/>
      <c r="I50" s="293"/>
      <c r="J50" s="293"/>
      <c r="K50" s="293"/>
      <c r="L50" s="293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/>
    <hyperlink ref="S15" r:id="rId2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8">
    <tabColor rgb="FF0F932E"/>
  </sheetPr>
  <dimension ref="A1:AII156"/>
  <sheetViews>
    <sheetView showGridLines="0" view="pageLayout" topLeftCell="E1" workbookViewId="0">
      <selection activeCell="E10" sqref="E10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4" t="s">
        <v>2597</v>
      </c>
      <c r="F1" s="304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5" t="s">
        <v>2598</v>
      </c>
      <c r="F3" s="305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5" t="s">
        <v>2599</v>
      </c>
      <c r="F5" s="305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8" t="s">
        <v>2600</v>
      </c>
      <c r="F7" s="308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8"/>
      <c r="F9" s="308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2544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5"/>
      <c r="F11" s="305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6" t="s">
        <v>1971</v>
      </c>
      <c r="F12" s="306"/>
      <c r="G12" s="306"/>
      <c r="H12" s="306"/>
      <c r="I12" s="306"/>
      <c r="J12" s="306"/>
    </row>
    <row r="13" spans="1:919" ht="13.5" customHeight="1">
      <c r="E13" s="306" t="s">
        <v>1972</v>
      </c>
      <c r="F13" s="306"/>
      <c r="G13" s="306"/>
      <c r="H13" s="306"/>
      <c r="I13" s="306"/>
      <c r="J13" s="306"/>
    </row>
    <row r="14" spans="1:919" ht="15" customHeight="1">
      <c r="E14" s="307" t="s">
        <v>2596</v>
      </c>
      <c r="F14" s="307"/>
      <c r="G14" s="307"/>
      <c r="H14" s="307"/>
      <c r="I14" s="307"/>
      <c r="J14" s="307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2594</v>
      </c>
      <c r="J16" s="196" t="s">
        <v>2595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25131.062857142861</v>
      </c>
      <c r="D19" s="45" t="str">
        <f>IF(LEN(J19)=0,"",1+ABS((J19*B19)/LEN(J19))+B19)</f>
        <v/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8795515</v>
      </c>
      <c r="J19" s="194" t="str">
        <f>IFERROR(IF(AND(J20,J27,J32,J33,J43,J44,J45,J46,J47,J48,J51,J56,J57)="","",SUM(J20,J27,J32,J33,J43,J44,J45,J46,J47,J48,J51,J56,J57)),"")</f>
        <v/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9223.5528571428567</v>
      </c>
      <c r="D20" s="45" t="str">
        <f t="shared" si="0"/>
        <v/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2151922</v>
      </c>
      <c r="J20" s="111" t="str">
        <f t="array" ref="J20">IF(AND(ISBLANK(J21:J26)),"",SUM(J21:J26))</f>
        <v/>
      </c>
    </row>
    <row r="21" spans="1:919" ht="12.75" customHeight="1">
      <c r="A21" s="45">
        <v>0.04</v>
      </c>
      <c r="B21" s="45">
        <v>1.28</v>
      </c>
      <c r="C21" s="45">
        <f t="shared" si="0"/>
        <v>3243.6533333333332</v>
      </c>
      <c r="D21" s="45" t="str">
        <f t="shared" si="0"/>
        <v/>
      </c>
      <c r="E21" s="183" t="s">
        <v>1983</v>
      </c>
      <c r="F21" s="189" t="s">
        <v>1984</v>
      </c>
      <c r="G21" s="188"/>
      <c r="H21" s="185" t="s">
        <v>57</v>
      </c>
      <c r="I21" s="112">
        <v>486392</v>
      </c>
      <c r="J21" s="112"/>
    </row>
    <row r="22" spans="1:919" ht="12.75" customHeight="1">
      <c r="A22" s="45">
        <v>0.05</v>
      </c>
      <c r="B22" s="45">
        <v>1.29</v>
      </c>
      <c r="C22" s="45">
        <f t="shared" si="0"/>
        <v>10723.164285714285</v>
      </c>
      <c r="D22" s="45" t="str">
        <f t="shared" si="0"/>
        <v/>
      </c>
      <c r="E22" s="183" t="s">
        <v>1985</v>
      </c>
      <c r="F22" s="189" t="s">
        <v>1986</v>
      </c>
      <c r="G22" s="188"/>
      <c r="H22" s="185" t="s">
        <v>1987</v>
      </c>
      <c r="I22" s="112">
        <v>1501096</v>
      </c>
      <c r="J22" s="112"/>
    </row>
    <row r="23" spans="1:919" ht="12.75" customHeight="1">
      <c r="A23" s="45">
        <v>0.06</v>
      </c>
      <c r="B23" s="45">
        <v>1.3</v>
      </c>
      <c r="C23" s="45">
        <f t="shared" si="0"/>
        <v>1122.9039999999998</v>
      </c>
      <c r="D23" s="45" t="str">
        <f t="shared" si="0"/>
        <v/>
      </c>
      <c r="E23" s="183" t="s">
        <v>1988</v>
      </c>
      <c r="F23" s="189" t="s">
        <v>1989</v>
      </c>
      <c r="G23" s="188"/>
      <c r="H23" s="185" t="s">
        <v>1990</v>
      </c>
      <c r="I23" s="112">
        <v>93487</v>
      </c>
      <c r="J23" s="112"/>
    </row>
    <row r="24" spans="1:919" ht="12.75" customHeight="1">
      <c r="A24" s="45">
        <v>7.0000000000000007E-2</v>
      </c>
      <c r="B24" s="45">
        <v>1.31</v>
      </c>
      <c r="C24" s="45">
        <f t="shared" si="0"/>
        <v>784.84600000000012</v>
      </c>
      <c r="D24" s="45" t="str">
        <f t="shared" si="0"/>
        <v/>
      </c>
      <c r="E24" s="183" t="s">
        <v>1991</v>
      </c>
      <c r="F24" s="189" t="s">
        <v>1992</v>
      </c>
      <c r="G24" s="188"/>
      <c r="H24" s="185" t="s">
        <v>1993</v>
      </c>
      <c r="I24" s="112">
        <v>55984</v>
      </c>
      <c r="J24" s="112"/>
    </row>
    <row r="25" spans="1:919" ht="12.75" customHeight="1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>
      <c r="A26" s="45">
        <v>0.09</v>
      </c>
      <c r="B26" s="45">
        <v>1.33</v>
      </c>
      <c r="C26" s="45">
        <f t="shared" si="0"/>
        <v>270.42399999999992</v>
      </c>
      <c r="D26" s="45" t="str">
        <f t="shared" si="0"/>
        <v/>
      </c>
      <c r="E26" s="183" t="s">
        <v>1997</v>
      </c>
      <c r="F26" s="189" t="s">
        <v>1998</v>
      </c>
      <c r="G26" s="188"/>
      <c r="H26" s="185" t="s">
        <v>76</v>
      </c>
      <c r="I26" s="112">
        <v>14963</v>
      </c>
      <c r="J26" s="112"/>
    </row>
    <row r="27" spans="1:919" ht="12.75" customHeight="1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>
      <c r="A32" s="45">
        <v>0.15</v>
      </c>
      <c r="B32" s="45">
        <v>1.39</v>
      </c>
      <c r="C32" s="45">
        <f t="shared" si="0"/>
        <v>142363.34285714285</v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>
        <v>6643569</v>
      </c>
      <c r="J32" s="112"/>
    </row>
    <row r="33" spans="1:919" ht="12.75" customHeight="1">
      <c r="A33" s="45">
        <v>0.16</v>
      </c>
      <c r="B33" s="45">
        <v>1.4</v>
      </c>
      <c r="C33" s="45" t="str">
        <f t="shared" si="0"/>
        <v/>
      </c>
      <c r="D33" s="45" t="str">
        <f t="shared" si="0"/>
        <v/>
      </c>
      <c r="E33" s="183" t="s">
        <v>2012</v>
      </c>
      <c r="F33" s="188" t="s">
        <v>2013</v>
      </c>
      <c r="G33" s="188"/>
      <c r="H33" s="185" t="s">
        <v>2014</v>
      </c>
      <c r="I33" s="111" t="str">
        <f t="array" ref="I33">IF(AND(ISBLANK(I34:I37)),"",SUM(I34:I37))</f>
        <v/>
      </c>
      <c r="J33" s="111" t="str">
        <f t="array" ref="J33">IF(AND(ISBLANK(J34:J37)),"",SUM(J34:J37))</f>
        <v/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/>
      <c r="J35" s="113"/>
    </row>
    <row r="36" spans="1:919" ht="12.75" customHeight="1">
      <c r="A36" s="45">
        <v>0.2</v>
      </c>
      <c r="B36" s="45">
        <v>1.43</v>
      </c>
      <c r="C36" s="45" t="str">
        <f>IF(LEN(I36)=0,"",1+ABS((I36*A36)/LEN(I36))+A36)</f>
        <v/>
      </c>
      <c r="D36" s="45" t="str">
        <f>IF(LEN(J36)=0,"",1+ABS((J36*B36)/LEN(J36))+B36)</f>
        <v/>
      </c>
      <c r="E36" s="183" t="s">
        <v>2019</v>
      </c>
      <c r="F36" s="190" t="s">
        <v>2020</v>
      </c>
      <c r="G36" s="191"/>
      <c r="H36" s="185" t="s">
        <v>156</v>
      </c>
      <c r="I36" s="112"/>
      <c r="J36" s="113"/>
    </row>
    <row r="37" spans="1:919" ht="12.75" customHeight="1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>
      <c r="A48" s="45">
        <v>0.32</v>
      </c>
      <c r="B48" s="45">
        <v>1.5</v>
      </c>
      <c r="C48" s="45">
        <f t="shared" si="1"/>
        <v>5.16</v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24</v>
      </c>
      <c r="J48" s="111" t="str">
        <f t="array" ref="J48">IF(AND(ISBLANK(J49:J50)),"",SUM(J49:J50))</f>
        <v/>
      </c>
    </row>
    <row r="49" spans="1:10" ht="13.5" customHeight="1">
      <c r="A49" s="45">
        <v>0.33</v>
      </c>
      <c r="B49" s="45">
        <v>1.51</v>
      </c>
      <c r="C49" s="45">
        <f t="shared" si="1"/>
        <v>5.29</v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>
        <v>24</v>
      </c>
      <c r="J49" s="112"/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>
      <c r="A51" s="45">
        <v>0.35</v>
      </c>
      <c r="B51" s="45">
        <v>1.53</v>
      </c>
      <c r="C51" s="45" t="str">
        <f t="shared" si="1"/>
        <v/>
      </c>
      <c r="D51" s="45" t="str">
        <f t="shared" si="1"/>
        <v/>
      </c>
      <c r="E51" s="183" t="s">
        <v>2043</v>
      </c>
      <c r="F51" s="188" t="s">
        <v>2044</v>
      </c>
      <c r="G51" s="185"/>
      <c r="H51" s="185" t="s">
        <v>604</v>
      </c>
      <c r="I51" s="111" t="str">
        <f t="array" ref="I51">IF(AND(ISBLANK(I52:I55)),"",SUM(I52:I55))</f>
        <v/>
      </c>
      <c r="J51" s="111" t="str">
        <f t="array" ref="J51">IF(AND(ISBLANK(J52:J55)),"",SUM(J52:J55))</f>
        <v/>
      </c>
    </row>
    <row r="52" spans="1:10" ht="13.5" customHeight="1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3" t="s">
        <v>2045</v>
      </c>
      <c r="F52" s="189" t="s">
        <v>2046</v>
      </c>
      <c r="G52" s="185"/>
      <c r="H52" s="185" t="s">
        <v>2047</v>
      </c>
      <c r="I52" s="112"/>
      <c r="J52" s="112"/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>
      <c r="A59" s="45">
        <v>0.44</v>
      </c>
      <c r="B59" s="45">
        <v>1.61</v>
      </c>
      <c r="C59" s="45">
        <f t="shared" si="1"/>
        <v>30078.593333333334</v>
      </c>
      <c r="D59" s="45" t="str">
        <f t="shared" si="1"/>
        <v/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410143</v>
      </c>
      <c r="J59" s="194" t="str">
        <f>IFERROR(IF(AND(J60,J66,J67,J68,J72,J77,J78,J83,J84,J85,J86)="","",SUM(J60,J66,J67,J68,J72,J77,J78,J83,J84,J85,J86)),"")</f>
        <v/>
      </c>
    </row>
    <row r="60" spans="1:10" ht="13.5" customHeight="1">
      <c r="A60" s="45">
        <v>0.45</v>
      </c>
      <c r="B60" s="45">
        <v>1.62</v>
      </c>
      <c r="C60" s="45">
        <f t="shared" si="1"/>
        <v>162.88749999999999</v>
      </c>
      <c r="D60" s="45" t="str">
        <f t="shared" si="1"/>
        <v/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1435</v>
      </c>
      <c r="J60" s="111" t="str">
        <f t="array" ref="J60">IF(AND(ISBLANK(J61:J65)),"",SUM(J61:J65))</f>
        <v/>
      </c>
    </row>
    <row r="61" spans="1:10" ht="13.5" customHeight="1">
      <c r="A61" s="45">
        <v>0.46</v>
      </c>
      <c r="B61" s="45">
        <v>1.63</v>
      </c>
      <c r="C61" s="45" t="str">
        <f t="shared" si="1"/>
        <v/>
      </c>
      <c r="D61" s="45" t="str">
        <f t="shared" si="1"/>
        <v/>
      </c>
      <c r="E61" s="183" t="s">
        <v>1983</v>
      </c>
      <c r="F61" s="189" t="s">
        <v>2064</v>
      </c>
      <c r="G61" s="185"/>
      <c r="H61" s="185" t="s">
        <v>378</v>
      </c>
      <c r="I61" s="112"/>
      <c r="J61" s="112"/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180.875</v>
      </c>
      <c r="D65" s="45" t="str">
        <f t="shared" si="2"/>
        <v/>
      </c>
      <c r="E65" s="183" t="s">
        <v>1994</v>
      </c>
      <c r="F65" s="189" t="s">
        <v>2069</v>
      </c>
      <c r="G65" s="185"/>
      <c r="H65" s="185" t="s">
        <v>408</v>
      </c>
      <c r="I65" s="112">
        <v>1435</v>
      </c>
      <c r="J65" s="112"/>
    </row>
    <row r="66" spans="1:10" ht="13.5" customHeight="1">
      <c r="A66" s="45">
        <v>0.51</v>
      </c>
      <c r="B66" s="45">
        <v>1.68</v>
      </c>
      <c r="C66" s="45">
        <f t="shared" si="2"/>
        <v>15216.935000000001</v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>
        <v>179005</v>
      </c>
      <c r="J66" s="112"/>
    </row>
    <row r="67" spans="1:10" ht="13.5" customHeight="1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>
      <c r="A68" s="45">
        <v>0.53</v>
      </c>
      <c r="B68" s="45">
        <v>1.7</v>
      </c>
      <c r="C68" s="45">
        <f t="shared" si="2"/>
        <v>11154.85</v>
      </c>
      <c r="D68" s="45" t="str">
        <f t="shared" si="2"/>
        <v/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126264</v>
      </c>
      <c r="J68" s="111" t="str">
        <f t="array" ref="J68">IF(AND(ISBLANK(J69:J71)),"",SUM(J69:J71))</f>
        <v/>
      </c>
    </row>
    <row r="69" spans="1:10" ht="13.5" customHeight="1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/>
      <c r="J69" s="112"/>
    </row>
    <row r="70" spans="1:10" ht="13.5" customHeight="1">
      <c r="A70" s="45">
        <v>0.55000000000000004</v>
      </c>
      <c r="B70" s="45">
        <v>1.72</v>
      </c>
      <c r="C70" s="45">
        <f t="shared" si="2"/>
        <v>11575.750000000002</v>
      </c>
      <c r="D70" s="45" t="str">
        <f t="shared" si="2"/>
        <v/>
      </c>
      <c r="E70" s="183" t="s">
        <v>2017</v>
      </c>
      <c r="F70" s="189" t="s">
        <v>2075</v>
      </c>
      <c r="G70" s="185"/>
      <c r="H70" s="185" t="s">
        <v>437</v>
      </c>
      <c r="I70" s="112">
        <v>126264</v>
      </c>
      <c r="J70" s="112"/>
    </row>
    <row r="71" spans="1:10" ht="13.5" customHeight="1">
      <c r="A71" s="45">
        <v>0.56000000000000005</v>
      </c>
      <c r="B71" s="45">
        <v>1.73</v>
      </c>
      <c r="C71" s="45" t="str">
        <f t="shared" si="2"/>
        <v/>
      </c>
      <c r="D71" s="45" t="str">
        <f t="shared" si="2"/>
        <v/>
      </c>
      <c r="E71" s="183" t="s">
        <v>2019</v>
      </c>
      <c r="F71" s="189" t="s">
        <v>2076</v>
      </c>
      <c r="G71" s="185"/>
      <c r="H71" s="185" t="s">
        <v>444</v>
      </c>
      <c r="I71" s="112"/>
      <c r="J71" s="112"/>
    </row>
    <row r="72" spans="1:10" ht="13.5" customHeight="1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>
      <c r="A77" s="45">
        <v>0.62</v>
      </c>
      <c r="B77" s="45">
        <v>1.79</v>
      </c>
      <c r="C77" s="45">
        <f t="shared" si="2"/>
        <v>1241.6199999999999</v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>
        <v>10000</v>
      </c>
      <c r="J77" s="112"/>
    </row>
    <row r="78" spans="1:10" ht="13.5" customHeight="1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>
      <c r="A84" s="45">
        <v>0.65</v>
      </c>
      <c r="B84" s="45">
        <v>1.82</v>
      </c>
      <c r="C84" s="45">
        <f t="shared" si="3"/>
        <v>11875.59</v>
      </c>
      <c r="D84" s="45" t="str">
        <f t="shared" si="3"/>
        <v/>
      </c>
      <c r="E84" s="183" t="s">
        <v>2034</v>
      </c>
      <c r="F84" s="188" t="s">
        <v>2086</v>
      </c>
      <c r="G84" s="185"/>
      <c r="H84" s="185" t="s">
        <v>473</v>
      </c>
      <c r="I84" s="112">
        <v>91338</v>
      </c>
      <c r="J84" s="112"/>
    </row>
    <row r="85" spans="1:919" ht="13.5" customHeight="1">
      <c r="A85" s="45">
        <v>0.66</v>
      </c>
      <c r="B85" s="45">
        <v>1.83</v>
      </c>
      <c r="C85" s="45" t="str">
        <f t="shared" si="3"/>
        <v/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/>
      <c r="J85" s="112"/>
    </row>
    <row r="86" spans="1:919" ht="13.5" customHeight="1">
      <c r="A86" s="45">
        <v>0.67</v>
      </c>
      <c r="B86" s="45">
        <v>1.84</v>
      </c>
      <c r="C86" s="45">
        <f t="shared" si="3"/>
        <v>353.58750000000003</v>
      </c>
      <c r="D86" s="45" t="str">
        <f t="shared" si="3"/>
        <v/>
      </c>
      <c r="E86" s="183" t="s">
        <v>2043</v>
      </c>
      <c r="F86" s="192" t="s">
        <v>2089</v>
      </c>
      <c r="G86" s="185"/>
      <c r="H86" s="185" t="s">
        <v>478</v>
      </c>
      <c r="I86" s="112">
        <v>2101</v>
      </c>
      <c r="J86" s="112"/>
    </row>
    <row r="87" spans="1:919" ht="13.5" customHeight="1">
      <c r="A87" s="45">
        <v>0.68</v>
      </c>
      <c r="B87" s="45">
        <v>1.85</v>
      </c>
      <c r="C87" s="45">
        <f t="shared" si="3"/>
        <v>894265.60000000009</v>
      </c>
      <c r="D87" s="45" t="str">
        <f t="shared" si="3"/>
        <v/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9205658</v>
      </c>
      <c r="J87" s="194" t="str">
        <f>IFERROR(IF(AND(J19,J58,J59)="","",SUM(J19,J58,J59)),"")</f>
        <v/>
      </c>
    </row>
    <row r="88" spans="1:919" ht="13.5" customHeight="1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>
      <c r="A89" s="45">
        <v>0.7</v>
      </c>
      <c r="B89" s="45">
        <v>1.87</v>
      </c>
      <c r="C89" s="45">
        <f t="shared" si="3"/>
        <v>920567.49999999988</v>
      </c>
      <c r="D89" s="45" t="str">
        <f t="shared" si="3"/>
        <v/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9205658</v>
      </c>
      <c r="J89" s="194" t="str">
        <f>IFERROR(IF(AND(J87,J88)="","",SUM(J87,J88)),"")</f>
        <v/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991470.39249999996</v>
      </c>
      <c r="D92" s="45" t="str">
        <f t="shared" si="3"/>
        <v/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10865410</v>
      </c>
      <c r="J92" s="111" t="str">
        <f t="array" ref="J92">IF(AND(ISBLANK(J93:J97)),"",(SUM(J93)-SUM(J94)+SUM(J95:J97)))</f>
        <v/>
      </c>
    </row>
    <row r="93" spans="1:919" ht="13.5" customHeight="1">
      <c r="A93" s="45">
        <v>0.74</v>
      </c>
      <c r="B93" s="45">
        <v>1.91</v>
      </c>
      <c r="C93" s="45">
        <f t="shared" si="3"/>
        <v>1005052.1649999999</v>
      </c>
      <c r="D93" s="45" t="str">
        <f t="shared" si="3"/>
        <v/>
      </c>
      <c r="E93" s="183" t="s">
        <v>1983</v>
      </c>
      <c r="F93" s="189" t="s">
        <v>2100</v>
      </c>
      <c r="G93" s="185"/>
      <c r="H93" s="185">
        <v>102</v>
      </c>
      <c r="I93" s="112">
        <v>10865410</v>
      </c>
      <c r="J93" s="112"/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4283.88</v>
      </c>
      <c r="D99" s="45" t="str">
        <f t="shared" si="4"/>
        <v/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26763</v>
      </c>
      <c r="J99" s="111" t="str">
        <f t="array" ref="J99">IF(AND(ISBLANK(J100:J101)),"",SUM(J100:J101))</f>
        <v/>
      </c>
    </row>
    <row r="100" spans="1:10" ht="13.5" customHeight="1">
      <c r="A100" s="45">
        <v>0.81</v>
      </c>
      <c r="B100" s="45">
        <v>1.98</v>
      </c>
      <c r="C100" s="45">
        <f t="shared" si="4"/>
        <v>4337.4160000000011</v>
      </c>
      <c r="D100" s="45" t="str">
        <f t="shared" si="4"/>
        <v/>
      </c>
      <c r="E100" s="183" t="s">
        <v>2107</v>
      </c>
      <c r="F100" s="189" t="s">
        <v>2108</v>
      </c>
      <c r="G100" s="185"/>
      <c r="H100" s="185">
        <v>109</v>
      </c>
      <c r="I100" s="112">
        <v>26763</v>
      </c>
      <c r="J100" s="112"/>
    </row>
    <row r="101" spans="1:10" ht="13.5" customHeight="1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>
      <c r="A106" s="45">
        <v>0.87</v>
      </c>
      <c r="B106" s="45">
        <v>2.04</v>
      </c>
      <c r="C106" s="45" t="str">
        <f t="shared" si="4"/>
        <v/>
      </c>
      <c r="D106" s="45" t="str">
        <f t="shared" si="4"/>
        <v/>
      </c>
      <c r="E106" s="183" t="s">
        <v>2024</v>
      </c>
      <c r="F106" s="192" t="s">
        <v>2115</v>
      </c>
      <c r="G106" s="185"/>
      <c r="H106" s="185">
        <v>115</v>
      </c>
      <c r="I106" s="111" t="str">
        <f t="array" ref="I106">IF(AND(ISBLANK(I107:I108)),"",SUM(I107:I108))</f>
        <v/>
      </c>
      <c r="J106" s="111" t="str">
        <f t="array" ref="J106">IF(AND(ISBLANK(J107:J108)),"",SUM(J107:J108))</f>
        <v/>
      </c>
    </row>
    <row r="107" spans="1:10" ht="13.5" customHeight="1">
      <c r="A107" s="45">
        <v>0.88</v>
      </c>
      <c r="B107" s="45">
        <v>2.0499999999999998</v>
      </c>
      <c r="C107" s="45" t="str">
        <f t="shared" si="4"/>
        <v/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/>
      <c r="J107" s="112"/>
    </row>
    <row r="108" spans="1:10" ht="13.5" customHeight="1">
      <c r="A108" s="45">
        <v>0.89</v>
      </c>
      <c r="B108" s="45">
        <v>2.06</v>
      </c>
      <c r="C108" s="45" t="str">
        <f t="shared" si="4"/>
        <v/>
      </c>
      <c r="D108" s="45" t="str">
        <f t="shared" si="4"/>
        <v/>
      </c>
      <c r="E108" s="183" t="s">
        <v>2079</v>
      </c>
      <c r="F108" s="189" t="s">
        <v>2117</v>
      </c>
      <c r="G108" s="185"/>
      <c r="H108" s="185">
        <v>117</v>
      </c>
      <c r="I108" s="112"/>
      <c r="J108" s="112"/>
    </row>
    <row r="109" spans="1:10" ht="13.5" customHeight="1">
      <c r="A109" s="45">
        <v>0.9</v>
      </c>
      <c r="B109" s="45">
        <v>2.0699999999999998</v>
      </c>
      <c r="C109" s="45">
        <f t="shared" si="4"/>
        <v>293323.60000000003</v>
      </c>
      <c r="D109" s="45" t="str">
        <f t="shared" si="4"/>
        <v/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2281391</v>
      </c>
      <c r="J109" s="111" t="str">
        <f t="array" ref="J109">IF(AND(ISBLANK(J110:J111)),"",SUM(J110:J111))</f>
        <v/>
      </c>
    </row>
    <row r="110" spans="1:10" ht="13.5" customHeight="1">
      <c r="A110" s="45">
        <v>0.91</v>
      </c>
      <c r="B110" s="45">
        <v>2.08</v>
      </c>
      <c r="C110" s="45">
        <f t="shared" si="4"/>
        <v>254857.29000000004</v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>
        <v>1960426</v>
      </c>
      <c r="J110" s="112"/>
    </row>
    <row r="111" spans="1:10" ht="13.5" customHeight="1">
      <c r="A111" s="45">
        <v>0.92</v>
      </c>
      <c r="B111" s="45">
        <v>2.09</v>
      </c>
      <c r="C111" s="45">
        <f t="shared" si="4"/>
        <v>49216.55333333333</v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>
        <v>320965</v>
      </c>
      <c r="J111" s="112"/>
    </row>
    <row r="112" spans="1:10" ht="13.5" customHeight="1">
      <c r="A112" s="45">
        <v>0.93</v>
      </c>
      <c r="B112" s="45">
        <v>2.1</v>
      </c>
      <c r="C112" s="45">
        <f t="shared" si="4"/>
        <v>1144005.8242857144</v>
      </c>
      <c r="D112" s="45" t="str">
        <f t="shared" si="4"/>
        <v/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8610782</v>
      </c>
      <c r="J112" s="194" t="str">
        <f>IFERROR(IF(AND(J92,J98,J99,J102,J106,J109)="","",SUM(J92,J98,J99,J102,J106)-SUM(J109)),"")</f>
        <v/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1168608.0785714285</v>
      </c>
      <c r="D114" s="45" t="str">
        <f t="shared" si="4"/>
        <v/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8610782</v>
      </c>
      <c r="J114" s="194" t="str">
        <f>IFERROR(IF(AND(J112,J113)="","",SUM(J112,J113)),"")</f>
        <v/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52036.65</v>
      </c>
      <c r="D116" s="45" t="str">
        <f t="shared" si="4"/>
        <v/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321864</v>
      </c>
      <c r="J116" s="194" t="str">
        <f>IFERROR(IF(AND(J117,J126,J127,J128)="","",SUM(J117,J126,J127,J128)),"")</f>
        <v/>
      </c>
    </row>
    <row r="117" spans="1:919" ht="13.5" customHeight="1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>
      <c r="A127" s="45">
        <v>1.05</v>
      </c>
      <c r="B127" s="45">
        <v>2.21</v>
      </c>
      <c r="C127" s="45">
        <f t="shared" si="6"/>
        <v>38152.050000000003</v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>
        <v>218000</v>
      </c>
      <c r="J127" s="112"/>
    </row>
    <row r="128" spans="1:919" ht="13.5" customHeight="1">
      <c r="A128" s="45">
        <v>1.06</v>
      </c>
      <c r="B128" s="45">
        <v>2.2200000000000002</v>
      </c>
      <c r="C128" s="45">
        <f t="shared" si="6"/>
        <v>18351.366666666669</v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>
        <v>103864</v>
      </c>
      <c r="J128" s="112"/>
    </row>
    <row r="129" spans="1:10" ht="13.5" customHeight="1">
      <c r="A129" s="45">
        <v>1.07</v>
      </c>
      <c r="B129" s="45">
        <v>2.23</v>
      </c>
      <c r="C129" s="45">
        <f t="shared" si="6"/>
        <v>2.0700000000000003</v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>
        <v>0</v>
      </c>
      <c r="J129" s="114"/>
    </row>
    <row r="130" spans="1:10" ht="13.5" customHeight="1">
      <c r="A130" s="45">
        <v>1.08</v>
      </c>
      <c r="B130" s="45">
        <v>2.2400000000000002</v>
      </c>
      <c r="C130" s="45">
        <f t="shared" si="6"/>
        <v>49144.240000000005</v>
      </c>
      <c r="D130" s="45" t="str">
        <f t="shared" si="5"/>
        <v/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273012</v>
      </c>
      <c r="J130" s="194" t="str">
        <f>IFERROR(IF(AND(J131,J138,J139,J140,J141,J142,J143)="","",SUM(J131,J138,J139,J140,J141,J142,J143)),"")</f>
        <v/>
      </c>
    </row>
    <row r="131" spans="1:10" ht="13.5" customHeight="1">
      <c r="A131" s="45">
        <v>1.0900000000000001</v>
      </c>
      <c r="B131" s="45">
        <v>2.25</v>
      </c>
      <c r="C131" s="45">
        <f t="shared" si="6"/>
        <v>39923.521666666667</v>
      </c>
      <c r="D131" s="45" t="str">
        <f t="shared" si="5"/>
        <v/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219751</v>
      </c>
      <c r="J131" s="111" t="str">
        <f t="array" ref="J131">IF(AND(ISBLANK(J132:J137)),"",SUM(J132:J137))</f>
        <v/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4757.84</v>
      </c>
      <c r="D132" s="45" t="str">
        <f t="shared" si="5"/>
        <v/>
      </c>
      <c r="E132" s="183" t="s">
        <v>1983</v>
      </c>
      <c r="F132" s="189" t="s">
        <v>2140</v>
      </c>
      <c r="G132" s="185"/>
      <c r="H132" s="185">
        <v>136</v>
      </c>
      <c r="I132" s="112">
        <v>21617</v>
      </c>
      <c r="J132" s="112"/>
    </row>
    <row r="133" spans="1:10" ht="13.5" customHeight="1">
      <c r="A133" s="45">
        <v>1.1100000000000001</v>
      </c>
      <c r="B133" s="45">
        <v>2.27</v>
      </c>
      <c r="C133" s="45">
        <f t="shared" si="6"/>
        <v>1112.1099999999999</v>
      </c>
      <c r="D133" s="45" t="str">
        <f t="shared" si="5"/>
        <v/>
      </c>
      <c r="E133" s="183" t="s">
        <v>1985</v>
      </c>
      <c r="F133" s="189" t="s">
        <v>2141</v>
      </c>
      <c r="G133" s="185"/>
      <c r="H133" s="185">
        <v>137</v>
      </c>
      <c r="I133" s="112">
        <v>4000</v>
      </c>
      <c r="J133" s="112"/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18679.986666666668</v>
      </c>
      <c r="D134" s="45" t="str">
        <f t="shared" si="5"/>
        <v/>
      </c>
      <c r="E134" s="183" t="s">
        <v>1988</v>
      </c>
      <c r="F134" s="189" t="s">
        <v>2129</v>
      </c>
      <c r="G134" s="185"/>
      <c r="H134" s="185">
        <v>138</v>
      </c>
      <c r="I134" s="112">
        <v>100060</v>
      </c>
      <c r="J134" s="112"/>
    </row>
    <row r="135" spans="1:10" ht="13.5" customHeight="1">
      <c r="A135" s="45">
        <v>1.1299999999999999</v>
      </c>
      <c r="B135" s="45">
        <v>2.29</v>
      </c>
      <c r="C135" s="45">
        <f t="shared" si="6"/>
        <v>21262.853999999999</v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>
        <v>94074</v>
      </c>
      <c r="J135" s="112"/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>
      <c r="A143" s="45">
        <v>1.21</v>
      </c>
      <c r="B143" s="45">
        <v>2.37</v>
      </c>
      <c r="C143" s="45">
        <f t="shared" si="6"/>
        <v>12891.371999999999</v>
      </c>
      <c r="D143" s="45" t="str">
        <f t="shared" si="5"/>
        <v/>
      </c>
      <c r="E143" s="183" t="s">
        <v>2029</v>
      </c>
      <c r="F143" s="192" t="s">
        <v>2136</v>
      </c>
      <c r="G143" s="185"/>
      <c r="H143" s="185">
        <v>147</v>
      </c>
      <c r="I143" s="112">
        <v>53261</v>
      </c>
      <c r="J143" s="112"/>
    </row>
    <row r="144" spans="1:10" ht="13.5" customHeight="1">
      <c r="A144" s="45">
        <v>1.22</v>
      </c>
      <c r="B144" s="45">
        <v>2.38</v>
      </c>
      <c r="C144" s="45">
        <f t="shared" si="6"/>
        <v>120960.34</v>
      </c>
      <c r="D144" s="45" t="str">
        <f t="shared" si="5"/>
        <v/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594876</v>
      </c>
      <c r="J144" s="194" t="str">
        <f>IFERROR(IF(AND(J116,J129,J130)="","",SUM(J116,J129,J130)),"")</f>
        <v/>
      </c>
    </row>
    <row r="145" spans="1:919" ht="13.5" customHeight="1">
      <c r="A145" s="45">
        <v>1.23</v>
      </c>
      <c r="B145" s="45">
        <v>2.39</v>
      </c>
      <c r="C145" s="45">
        <f t="shared" si="6"/>
        <v>1617567.8499999999</v>
      </c>
      <c r="D145" s="45" t="str">
        <f t="shared" si="5"/>
        <v/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9205658</v>
      </c>
      <c r="J145" s="194" t="str">
        <f>IFERROR(IF(AND(J114,J144)="","",SUM(J114,J144)),"")</f>
        <v/>
      </c>
    </row>
    <row r="146" spans="1:919" ht="13.5" customHeight="1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>
      <c r="A147" s="45">
        <v>1.25</v>
      </c>
      <c r="B147" s="45">
        <v>2.41</v>
      </c>
      <c r="C147" s="45">
        <f t="shared" si="6"/>
        <v>1643869.75</v>
      </c>
      <c r="D147" s="45" t="str">
        <f t="shared" si="5"/>
        <v/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9205658</v>
      </c>
      <c r="J147" s="194" t="str">
        <f>IFERROR(IF(AND(J145,J146)="","",SUM(J145,J146)),"")</f>
        <v/>
      </c>
    </row>
    <row r="148" spans="1:919">
      <c r="C148" s="45">
        <f>IF(ISERROR(ABS(LOG(ABS(SUM(C19:C147)),EXP(3)))),"",ABS(LOG(ABS(SUM(C19:C147)),EXP(3))))</f>
        <v>5.3934839638806418</v>
      </c>
      <c r="D148" s="45" t="str">
        <f>IF(ISERROR(ABS(LOG(ABS(SUM(D19:D147)),EXP(3)))),"",ABS(LOG(ABS(SUM(D19:D147)),EXP(3))))</f>
        <v/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8064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/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3">
        <f>OP!C45</f>
        <v>0</v>
      </c>
      <c r="F151" s="303"/>
      <c r="G151" s="159"/>
      <c r="H151" s="115"/>
      <c r="I151" s="160"/>
      <c r="J151" s="275">
        <f>OP!AJ45</f>
        <v>0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0">
    <tabColor rgb="FF0F932E"/>
  </sheetPr>
  <dimension ref="A1:AII190"/>
  <sheetViews>
    <sheetView showGridLines="0" view="pageLayout" topLeftCell="E160" workbookViewId="0">
      <selection activeCell="I181" sqref="I181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4" t="str">
        <f>BS!E1</f>
        <v>"TRGOVINA BORAC 23"D.D.TRAVNIK</v>
      </c>
      <c r="F1" s="304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5" t="str">
        <f>BS!E3</f>
        <v>Travnik,Tvornička bb</v>
      </c>
      <c r="F3" s="305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5" t="str">
        <f>BS!E5</f>
        <v>Iznajmljivanje i upravljanje vlastitim nekretninama ili nekretninama uzetim u zakup(leasing)</v>
      </c>
      <c r="F5" s="305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5" t="str">
        <f>BS!E7</f>
        <v>4236795400000</v>
      </c>
      <c r="F7" s="305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5">
        <f>BS!E9</f>
        <v>0</v>
      </c>
      <c r="F9" s="305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2544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5"/>
      <c r="F11" s="305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6" t="s">
        <v>2153</v>
      </c>
      <c r="F12" s="306"/>
      <c r="G12" s="306"/>
      <c r="H12" s="306"/>
      <c r="I12" s="306"/>
      <c r="J12" s="306"/>
    </row>
    <row r="13" spans="1:919" ht="15.75">
      <c r="E13" s="306" t="s">
        <v>2154</v>
      </c>
      <c r="F13" s="306"/>
      <c r="G13" s="306"/>
      <c r="H13" s="306"/>
      <c r="I13" s="306"/>
      <c r="J13" s="306"/>
    </row>
    <row r="14" spans="1:919" ht="15.75">
      <c r="E14" s="307" t="s">
        <v>2601</v>
      </c>
      <c r="F14" s="307"/>
      <c r="G14" s="307"/>
      <c r="H14" s="307"/>
      <c r="I14" s="307"/>
      <c r="J14" s="307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2602</v>
      </c>
      <c r="J16" s="196" t="s">
        <v>2603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3.9033333333333329</v>
      </c>
      <c r="D19" s="45" t="str">
        <f>IF(LEN(J19)=0,"",1+ABS((J19*B19)/LEN(J19))+B19)</f>
        <v/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868</v>
      </c>
      <c r="J19" s="194" t="str">
        <f>IFERROR(IF(AND(J20,J24,J28)="","",SUM(J20,J24,J28)),"")</f>
        <v/>
      </c>
    </row>
    <row r="20" spans="1:919" ht="14.25" customHeight="1">
      <c r="A20" s="45">
        <v>0.02</v>
      </c>
      <c r="B20" s="45">
        <v>1.54</v>
      </c>
      <c r="C20" s="45">
        <f t="shared" ref="C20:D34" si="0">IF(LEN(I20)=0,"",1+ABS((I20*A20)/LEN(I20))+A20)</f>
        <v>1.02</v>
      </c>
      <c r="D20" s="45" t="str">
        <f t="shared" si="0"/>
        <v/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0</v>
      </c>
      <c r="J20" s="111" t="str">
        <f t="array" ref="J20">IF(AND(ISBLANK(J21:J23)),"",SUM(J21:J23))</f>
        <v/>
      </c>
    </row>
    <row r="21" spans="1:919" s="37" customFormat="1" ht="14.25" customHeight="1">
      <c r="A21" s="45">
        <v>0.03</v>
      </c>
      <c r="B21" s="45">
        <v>1.55</v>
      </c>
      <c r="C21" s="45">
        <f t="shared" si="0"/>
        <v>1.03</v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>
        <v>0</v>
      </c>
      <c r="J21" s="112"/>
    </row>
    <row r="22" spans="1:919" s="37" customFormat="1" ht="14.25" customHeight="1">
      <c r="A22" s="45">
        <v>0.04</v>
      </c>
      <c r="B22" s="45">
        <v>1.56</v>
      </c>
      <c r="C22" s="45">
        <f t="shared" si="0"/>
        <v>1.04</v>
      </c>
      <c r="D22" s="45" t="str">
        <f t="shared" si="0"/>
        <v/>
      </c>
      <c r="E22" s="197" t="s">
        <v>1985</v>
      </c>
      <c r="F22" s="201" t="s">
        <v>2159</v>
      </c>
      <c r="G22" s="188"/>
      <c r="H22" s="185">
        <v>204</v>
      </c>
      <c r="I22" s="112">
        <v>0</v>
      </c>
      <c r="J22" s="112"/>
    </row>
    <row r="23" spans="1:919" s="37" customFormat="1" ht="14.25" customHeight="1">
      <c r="A23" s="45">
        <v>0.06</v>
      </c>
      <c r="B23" s="45">
        <v>1.57</v>
      </c>
      <c r="C23" s="45">
        <f t="shared" si="0"/>
        <v>1.06</v>
      </c>
      <c r="D23" s="45" t="str">
        <f t="shared" si="0"/>
        <v/>
      </c>
      <c r="E23" s="197" t="s">
        <v>1988</v>
      </c>
      <c r="F23" s="201" t="s">
        <v>2160</v>
      </c>
      <c r="G23" s="188"/>
      <c r="H23" s="185">
        <v>205</v>
      </c>
      <c r="I23" s="112">
        <v>0</v>
      </c>
      <c r="J23" s="112"/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21.323333333333334</v>
      </c>
      <c r="D24" s="45" t="str">
        <f t="shared" si="0"/>
        <v/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868</v>
      </c>
      <c r="J24" s="111" t="str">
        <f t="array" ref="J24">IF(AND(ISBLANK(J25:J27)),"",SUM(J25:J27))</f>
        <v/>
      </c>
    </row>
    <row r="25" spans="1:919" s="37" customFormat="1" ht="14.25" customHeight="1">
      <c r="A25" s="45">
        <v>0.08</v>
      </c>
      <c r="B25" s="45">
        <v>1.59</v>
      </c>
      <c r="C25" s="45">
        <f t="shared" si="0"/>
        <v>24.226666666666663</v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>
        <v>868</v>
      </c>
      <c r="J25" s="112"/>
    </row>
    <row r="26" spans="1:919" s="37" customFormat="1" ht="14.25" customHeight="1">
      <c r="A26" s="45">
        <v>0.09</v>
      </c>
      <c r="B26" s="45">
        <v>1.6</v>
      </c>
      <c r="C26" s="45">
        <f t="shared" si="0"/>
        <v>1.0900000000000001</v>
      </c>
      <c r="D26" s="45" t="str">
        <f t="shared" si="0"/>
        <v/>
      </c>
      <c r="E26" s="197" t="s">
        <v>2004</v>
      </c>
      <c r="F26" s="201" t="s">
        <v>2159</v>
      </c>
      <c r="G26" s="188"/>
      <c r="H26" s="185">
        <v>208</v>
      </c>
      <c r="I26" s="112">
        <v>0</v>
      </c>
      <c r="J26" s="112"/>
    </row>
    <row r="27" spans="1:919" s="37" customFormat="1" ht="14.25" customHeight="1">
      <c r="A27" s="45">
        <v>0.1</v>
      </c>
      <c r="B27" s="45">
        <v>1.61</v>
      </c>
      <c r="C27" s="45">
        <f t="shared" si="0"/>
        <v>1.1000000000000001</v>
      </c>
      <c r="D27" s="45" t="str">
        <f t="shared" si="0"/>
        <v/>
      </c>
      <c r="E27" s="197" t="s">
        <v>2005</v>
      </c>
      <c r="F27" s="201" t="s">
        <v>2160</v>
      </c>
      <c r="G27" s="188"/>
      <c r="H27" s="185">
        <v>209</v>
      </c>
      <c r="I27" s="112">
        <v>0</v>
      </c>
      <c r="J27" s="112"/>
    </row>
    <row r="28" spans="1:919" s="37" customFormat="1" ht="14.25" customHeight="1">
      <c r="A28" s="45">
        <v>0.11</v>
      </c>
      <c r="B28" s="45">
        <v>1.62</v>
      </c>
      <c r="C28" s="45">
        <f t="shared" si="0"/>
        <v>1.1100000000000001</v>
      </c>
      <c r="D28" s="45" t="str">
        <f t="shared" si="0"/>
        <v/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0</v>
      </c>
      <c r="J28" s="111" t="str">
        <f t="array" ref="J28">IF(AND(ISBLANK(J29:J31)),"",SUM(J29:J31))</f>
        <v/>
      </c>
    </row>
    <row r="29" spans="1:919" s="37" customFormat="1" ht="14.25" customHeight="1">
      <c r="A29" s="45">
        <v>0.12</v>
      </c>
      <c r="B29" s="45">
        <v>1.63</v>
      </c>
      <c r="C29" s="45">
        <f t="shared" si="0"/>
        <v>1.1200000000000001</v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>
        <v>0</v>
      </c>
      <c r="J29" s="112"/>
    </row>
    <row r="30" spans="1:919" s="37" customFormat="1" ht="14.25" customHeight="1">
      <c r="A30" s="45">
        <v>0.13</v>
      </c>
      <c r="B30" s="45">
        <v>1.64</v>
      </c>
      <c r="C30" s="45">
        <f t="shared" si="0"/>
        <v>1.1299999999999999</v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>
        <v>0</v>
      </c>
      <c r="J30" s="112"/>
    </row>
    <row r="31" spans="1:919" s="37" customFormat="1" ht="14.25" customHeight="1">
      <c r="A31" s="45">
        <v>0.15</v>
      </c>
      <c r="B31" s="45">
        <v>1.65</v>
      </c>
      <c r="C31" s="45">
        <f t="shared" si="0"/>
        <v>1.1499999999999999</v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>
        <v>0</v>
      </c>
      <c r="J31" s="112"/>
    </row>
    <row r="32" spans="1:919" s="37" customFormat="1" ht="14.25" customHeight="1">
      <c r="A32" s="45">
        <v>0.16</v>
      </c>
      <c r="B32" s="45">
        <v>1.66</v>
      </c>
      <c r="C32" s="45">
        <f t="shared" si="0"/>
        <v>17937.773333333334</v>
      </c>
      <c r="D32" s="45" t="str">
        <f t="shared" si="0"/>
        <v/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672623</v>
      </c>
      <c r="J32" s="194" t="str">
        <f>IFERROR(IF(AND(J33,J54,J65,J66,J67,J68,J69,J74,J75,J79)="","",SUM(J33,J54,J65,J66,J67,J68,J69,J74,J75,J79)),"")</f>
        <v/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368.49750000000006</v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8643</v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>
      <c r="A34" s="45">
        <v>0.18</v>
      </c>
      <c r="B34" s="45">
        <v>1.68</v>
      </c>
      <c r="C34" s="45">
        <f t="shared" si="0"/>
        <v>390.11500000000001</v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>
        <v>8643</v>
      </c>
      <c r="J34" s="112"/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Od01.01. do 31.12.tekuće godine</v>
      </c>
      <c r="J39" s="196" t="str">
        <f>J16</f>
        <v>Od 01.01. do 31.12.prethodne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>
        <f>IF(LEN(I41)=0,"",1+ABS((I41*A41)/LEN(I41))+A41)</f>
        <v>1.19</v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>
        <v>0</v>
      </c>
      <c r="J41" s="112"/>
    </row>
    <row r="42" spans="1:919" s="37" customFormat="1" ht="24" customHeight="1">
      <c r="A42" s="45">
        <v>0.2</v>
      </c>
      <c r="B42" s="45">
        <v>1.7</v>
      </c>
      <c r="C42" s="45">
        <f t="shared" ref="C42:D69" si="1">IF(LEN(I42)=0,"",1+ABS((I42*A42)/LEN(I42))+A42)</f>
        <v>1.2</v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>
        <v>0</v>
      </c>
      <c r="J42" s="112"/>
    </row>
    <row r="43" spans="1:919" s="37" customFormat="1" ht="14.25" customHeight="1">
      <c r="A43" s="45">
        <v>0.21</v>
      </c>
      <c r="B43" s="45">
        <v>1.71</v>
      </c>
      <c r="C43" s="45">
        <f t="shared" si="1"/>
        <v>1.21</v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>
        <v>0</v>
      </c>
      <c r="J43" s="112"/>
    </row>
    <row r="44" spans="1:919" s="37" customFormat="1" ht="14.25" customHeight="1">
      <c r="A44" s="45">
        <v>0.22</v>
      </c>
      <c r="B44" s="45">
        <v>1.72</v>
      </c>
      <c r="C44" s="45">
        <f t="shared" si="1"/>
        <v>1.22</v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>
        <v>0</v>
      </c>
      <c r="J44" s="112"/>
    </row>
    <row r="45" spans="1:919" s="37" customFormat="1" ht="24" customHeight="1">
      <c r="A45" s="45">
        <v>0.23</v>
      </c>
      <c r="B45" s="45">
        <v>1.73</v>
      </c>
      <c r="C45" s="45">
        <f t="shared" si="1"/>
        <v>1.23</v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>
        <v>0</v>
      </c>
      <c r="J45" s="112"/>
    </row>
    <row r="46" spans="1:919" s="37" customFormat="1" ht="14.25" customHeight="1">
      <c r="A46" s="45">
        <v>0.24</v>
      </c>
      <c r="B46" s="45">
        <v>1.74</v>
      </c>
      <c r="C46" s="45">
        <f t="shared" si="1"/>
        <v>1.24</v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>
        <v>0</v>
      </c>
      <c r="J46" s="112"/>
    </row>
    <row r="47" spans="1:919" s="37" customFormat="1" ht="24" customHeight="1">
      <c r="A47" s="45">
        <v>0.25</v>
      </c>
      <c r="B47" s="45">
        <v>1.75</v>
      </c>
      <c r="C47" s="45">
        <f t="shared" si="1"/>
        <v>1.25</v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>
        <v>0</v>
      </c>
      <c r="J47" s="112"/>
    </row>
    <row r="48" spans="1:919" s="37" customFormat="1" ht="14.25" customHeight="1">
      <c r="A48" s="45">
        <v>0.26</v>
      </c>
      <c r="B48" s="45">
        <v>1.76</v>
      </c>
      <c r="C48" s="45">
        <f t="shared" si="1"/>
        <v>1.26</v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>
        <v>0</v>
      </c>
      <c r="J48" s="112"/>
    </row>
    <row r="49" spans="1:10" s="37" customFormat="1" ht="14.25" customHeight="1">
      <c r="A49" s="45">
        <v>0.27</v>
      </c>
      <c r="B49" s="45">
        <v>1.77</v>
      </c>
      <c r="C49" s="45">
        <f t="shared" si="1"/>
        <v>1.27</v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>
        <v>0</v>
      </c>
      <c r="J49" s="112"/>
    </row>
    <row r="50" spans="1:10" s="37" customFormat="1" ht="14.25" customHeight="1">
      <c r="A50" s="45">
        <v>0.28000000000000003</v>
      </c>
      <c r="B50" s="45">
        <v>1.78</v>
      </c>
      <c r="C50" s="45">
        <f t="shared" si="1"/>
        <v>1.28</v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>
        <v>0</v>
      </c>
      <c r="J50" s="112"/>
    </row>
    <row r="51" spans="1:10" s="37" customFormat="1" ht="24" customHeight="1">
      <c r="A51" s="45">
        <v>0.28999999999999998</v>
      </c>
      <c r="B51" s="45">
        <v>1.79</v>
      </c>
      <c r="C51" s="45">
        <f t="shared" si="1"/>
        <v>1.29</v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>
        <v>0</v>
      </c>
      <c r="J51" s="112"/>
    </row>
    <row r="52" spans="1:10" s="37" customFormat="1" ht="14.25" customHeight="1">
      <c r="A52" s="45">
        <v>0.3</v>
      </c>
      <c r="B52" s="45">
        <v>1.8</v>
      </c>
      <c r="C52" s="45">
        <f t="shared" si="1"/>
        <v>1.3</v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>
        <v>0</v>
      </c>
      <c r="J52" s="112"/>
    </row>
    <row r="53" spans="1:10" s="37" customFormat="1" ht="24" customHeight="1">
      <c r="A53" s="45">
        <v>0.31</v>
      </c>
      <c r="B53" s="45">
        <v>1.81</v>
      </c>
      <c r="C53" s="45">
        <f t="shared" si="1"/>
        <v>1.31</v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>
        <v>0</v>
      </c>
      <c r="J53" s="112"/>
    </row>
    <row r="54" spans="1:10" s="37" customFormat="1" ht="14.25" customHeight="1">
      <c r="A54" s="45">
        <v>0.32</v>
      </c>
      <c r="B54" s="45">
        <v>1.82</v>
      </c>
      <c r="C54" s="45">
        <f t="shared" si="1"/>
        <v>1.32</v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>
        <f t="array" ref="I54">IF(AND(ISBLANK(I55:I64)),"",SUM(I55:I64))</f>
        <v>0</v>
      </c>
      <c r="J54" s="111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>
        <f t="shared" si="1"/>
        <v>1.33</v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>
        <v>0</v>
      </c>
      <c r="J55" s="112"/>
    </row>
    <row r="56" spans="1:10" s="37" customFormat="1" ht="24" customHeight="1">
      <c r="A56" s="45">
        <v>0.34</v>
      </c>
      <c r="B56" s="45">
        <v>1.84</v>
      </c>
      <c r="C56" s="45">
        <f t="shared" si="1"/>
        <v>1.34</v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>
        <v>0</v>
      </c>
      <c r="J56" s="112"/>
    </row>
    <row r="57" spans="1:10" s="37" customFormat="1" ht="14.25" customHeight="1">
      <c r="A57" s="45">
        <v>0.35</v>
      </c>
      <c r="B57" s="45">
        <v>1.85</v>
      </c>
      <c r="C57" s="45">
        <f t="shared" si="1"/>
        <v>1.35</v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>
        <v>0</v>
      </c>
      <c r="J57" s="112"/>
    </row>
    <row r="58" spans="1:10" s="37" customFormat="1" ht="24" customHeight="1">
      <c r="A58" s="45">
        <v>0.36</v>
      </c>
      <c r="B58" s="45">
        <v>1.86</v>
      </c>
      <c r="C58" s="45">
        <f t="shared" si="1"/>
        <v>1.3599999999999999</v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>
        <v>0</v>
      </c>
      <c r="J58" s="112"/>
    </row>
    <row r="59" spans="1:10" s="37" customFormat="1" ht="14.25" customHeight="1">
      <c r="A59" s="45">
        <v>0.37</v>
      </c>
      <c r="B59" s="45">
        <v>1.87</v>
      </c>
      <c r="C59" s="45">
        <f t="shared" si="1"/>
        <v>1.37</v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>
        <v>0</v>
      </c>
      <c r="J59" s="112"/>
    </row>
    <row r="60" spans="1:10" s="37" customFormat="1" ht="14.25" customHeight="1">
      <c r="A60" s="45">
        <v>0.38</v>
      </c>
      <c r="B60" s="45">
        <v>1.88</v>
      </c>
      <c r="C60" s="45">
        <f t="shared" si="1"/>
        <v>1.38</v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>
        <v>0</v>
      </c>
      <c r="J60" s="112"/>
    </row>
    <row r="61" spans="1:10" s="37" customFormat="1" ht="14.25" customHeight="1">
      <c r="A61" s="45">
        <v>0.39</v>
      </c>
      <c r="B61" s="45">
        <v>1.89</v>
      </c>
      <c r="C61" s="45">
        <f t="shared" si="1"/>
        <v>1.3900000000000001</v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>
        <v>0</v>
      </c>
      <c r="J61" s="112"/>
    </row>
    <row r="62" spans="1:10" s="37" customFormat="1" ht="14.25" customHeight="1">
      <c r="A62" s="45">
        <v>0.4</v>
      </c>
      <c r="B62" s="45">
        <v>1.9</v>
      </c>
      <c r="C62" s="45">
        <f t="shared" si="1"/>
        <v>1.4</v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>
        <v>0</v>
      </c>
      <c r="J62" s="112"/>
    </row>
    <row r="63" spans="1:10" s="37" customFormat="1" ht="14.25" customHeight="1">
      <c r="A63" s="45">
        <v>0.41</v>
      </c>
      <c r="B63" s="45">
        <v>1.91</v>
      </c>
      <c r="C63" s="45">
        <f t="shared" si="1"/>
        <v>1.41</v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>
        <v>0</v>
      </c>
      <c r="J63" s="112"/>
    </row>
    <row r="64" spans="1:10" s="37" customFormat="1" ht="14.25" customHeight="1">
      <c r="A64" s="45">
        <v>0.42</v>
      </c>
      <c r="B64" s="45">
        <v>1.92</v>
      </c>
      <c r="C64" s="45">
        <f t="shared" si="1"/>
        <v>1.42</v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>
        <v>0</v>
      </c>
      <c r="J64" s="112"/>
    </row>
    <row r="65" spans="1:919" s="37" customFormat="1" ht="14.25" customHeight="1">
      <c r="A65" s="45">
        <v>0.43</v>
      </c>
      <c r="B65" s="45">
        <v>1.93</v>
      </c>
      <c r="C65" s="45">
        <f t="shared" si="1"/>
        <v>1.43</v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>
        <v>0</v>
      </c>
      <c r="J65" s="112"/>
    </row>
    <row r="66" spans="1:919" s="37" customFormat="1" ht="14.25" customHeight="1">
      <c r="A66" s="45">
        <v>0.44</v>
      </c>
      <c r="B66" s="45">
        <v>1.94</v>
      </c>
      <c r="C66" s="45">
        <f t="shared" si="1"/>
        <v>1.44</v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>
        <v>0</v>
      </c>
      <c r="J66" s="112"/>
    </row>
    <row r="67" spans="1:919" s="37" customFormat="1" ht="14.25" customHeight="1">
      <c r="A67" s="45">
        <v>0.45</v>
      </c>
      <c r="B67" s="45">
        <v>1.95</v>
      </c>
      <c r="C67" s="45">
        <f t="shared" si="1"/>
        <v>1.45</v>
      </c>
      <c r="D67" s="45" t="str">
        <f t="shared" si="1"/>
        <v/>
      </c>
      <c r="E67" s="202" t="s">
        <v>2024</v>
      </c>
      <c r="F67" s="204" t="s">
        <v>2208</v>
      </c>
      <c r="G67" s="204"/>
      <c r="H67" s="185">
        <v>243</v>
      </c>
      <c r="I67" s="112">
        <v>0</v>
      </c>
      <c r="J67" s="112"/>
    </row>
    <row r="68" spans="1:919" s="37" customFormat="1" ht="14.25" customHeight="1">
      <c r="A68" s="45">
        <v>0.46</v>
      </c>
      <c r="B68" s="45">
        <v>1.96</v>
      </c>
      <c r="C68" s="45">
        <f t="shared" si="1"/>
        <v>1.46</v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>
        <v>0</v>
      </c>
      <c r="J68" s="112"/>
    </row>
    <row r="69" spans="1:919" s="37" customFormat="1" ht="14.25" customHeight="1">
      <c r="A69" s="45">
        <v>0.47</v>
      </c>
      <c r="B69" s="45">
        <v>1.97</v>
      </c>
      <c r="C69" s="45">
        <f t="shared" si="1"/>
        <v>1.47</v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>
        <v>0</v>
      </c>
      <c r="J69" s="112"/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Od01.01. do 31.12.tekuće godine</v>
      </c>
      <c r="J72" s="196" t="str">
        <f>J16</f>
        <v>Od 01.01. do 31.12.prethodne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>
        <f>IF(LEN(I74)=0,"",1+ABS((I74*A74)/LEN(I74))+A74)</f>
        <v>1.48</v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>
        <v>0</v>
      </c>
      <c r="J74" s="112"/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1.49</v>
      </c>
      <c r="D75" s="45" t="str">
        <f>IF(LEN(J75)=0,"",1+ABS((J75*B75)/LEN(J75))+B75)</f>
        <v/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0</v>
      </c>
      <c r="J75" s="111" t="str">
        <f t="array" ref="J75">IF(AND(ISBLANK(J76:J78)),"",SUM(J76:J78))</f>
        <v/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1.5</v>
      </c>
      <c r="D76" s="45" t="str">
        <f t="shared" si="2"/>
        <v/>
      </c>
      <c r="E76" s="202" t="s">
        <v>2214</v>
      </c>
      <c r="F76" s="203" t="s">
        <v>2215</v>
      </c>
      <c r="G76" s="204"/>
      <c r="H76" s="205">
        <v>248</v>
      </c>
      <c r="I76" s="112">
        <v>0</v>
      </c>
      <c r="J76" s="112"/>
    </row>
    <row r="77" spans="1:919" s="37" customFormat="1" ht="13.5" customHeight="1">
      <c r="A77" s="45">
        <v>0.51</v>
      </c>
      <c r="B77" s="45">
        <v>2.0099999999999998</v>
      </c>
      <c r="C77" s="45">
        <f t="shared" si="2"/>
        <v>1.51</v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>
        <v>0</v>
      </c>
      <c r="J77" s="112"/>
    </row>
    <row r="78" spans="1:919" s="37" customFormat="1" ht="13.5" customHeight="1">
      <c r="A78" s="45">
        <v>0.52</v>
      </c>
      <c r="B78" s="45">
        <v>2.02</v>
      </c>
      <c r="C78" s="45">
        <f t="shared" si="2"/>
        <v>1.52</v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>
        <v>0</v>
      </c>
      <c r="J78" s="112"/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58653.096666666672</v>
      </c>
      <c r="D79" s="45" t="str">
        <f t="shared" si="2"/>
        <v/>
      </c>
      <c r="E79" s="202" t="s">
        <v>2037</v>
      </c>
      <c r="F79" s="204" t="s">
        <v>2220</v>
      </c>
      <c r="G79" s="204"/>
      <c r="H79" s="205">
        <v>251</v>
      </c>
      <c r="I79" s="112">
        <v>663980</v>
      </c>
      <c r="J79" s="112"/>
    </row>
    <row r="80" spans="1:919" s="37" customFormat="1" ht="13.5" customHeight="1">
      <c r="A80" s="45">
        <v>0.54</v>
      </c>
      <c r="B80" s="45">
        <v>2.04</v>
      </c>
      <c r="C80" s="45">
        <f t="shared" si="2"/>
        <v>60615.73</v>
      </c>
      <c r="D80" s="45" t="str">
        <f t="shared" si="2"/>
        <v/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673491</v>
      </c>
      <c r="J80" s="194" t="str">
        <f>IFERROR(IF(AND(J19,J32)="","",SUM(J19,J32)),"")</f>
        <v/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90385.616666666669</v>
      </c>
      <c r="D81" s="45" t="str">
        <f t="shared" si="2"/>
        <v/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986008</v>
      </c>
      <c r="J81" s="194" t="str">
        <f>IFERROR(IF(AND(J82,J83,J84,J85,J86,J90,J97,J98)="","",SUM(J82,J83,J84,J85,J86,J90,J97,J98)),"")</f>
        <v/>
      </c>
    </row>
    <row r="82" spans="1:10" s="37" customFormat="1" ht="13.5" customHeight="1">
      <c r="A82" s="45">
        <v>0.56000000000000005</v>
      </c>
      <c r="B82" s="45">
        <v>2.06</v>
      </c>
      <c r="C82" s="45">
        <f t="shared" si="2"/>
        <v>163.58666666666667</v>
      </c>
      <c r="D82" s="45" t="str">
        <f t="shared" si="2"/>
        <v/>
      </c>
      <c r="E82" s="202" t="s">
        <v>1980</v>
      </c>
      <c r="F82" s="204" t="s">
        <v>2224</v>
      </c>
      <c r="G82" s="204"/>
      <c r="H82" s="205">
        <v>254</v>
      </c>
      <c r="I82" s="112">
        <v>868</v>
      </c>
      <c r="J82" s="112"/>
    </row>
    <row r="83" spans="1:10" s="37" customFormat="1" ht="13.5" customHeight="1">
      <c r="A83" s="45">
        <v>0.56999999999999995</v>
      </c>
      <c r="B83" s="45">
        <v>2.0699999999999998</v>
      </c>
      <c r="C83" s="45">
        <f t="shared" si="2"/>
        <v>1.5699999999999998</v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>
        <v>0</v>
      </c>
      <c r="J83" s="112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2628.0519999999997</v>
      </c>
      <c r="D84" s="45" t="str">
        <f t="shared" si="2"/>
        <v/>
      </c>
      <c r="E84" s="202" t="s">
        <v>2009</v>
      </c>
      <c r="F84" s="204" t="s">
        <v>2226</v>
      </c>
      <c r="G84" s="204"/>
      <c r="H84" s="205">
        <v>256</v>
      </c>
      <c r="I84" s="112">
        <v>22642</v>
      </c>
      <c r="J84" s="112"/>
    </row>
    <row r="85" spans="1:10" s="37" customFormat="1" ht="13.5" customHeight="1">
      <c r="A85" s="45">
        <v>0.59</v>
      </c>
      <c r="B85" s="45">
        <v>2.09</v>
      </c>
      <c r="C85" s="45">
        <f t="shared" si="2"/>
        <v>1864.692</v>
      </c>
      <c r="D85" s="45" t="str">
        <f t="shared" si="2"/>
        <v/>
      </c>
      <c r="E85" s="202" t="s">
        <v>2012</v>
      </c>
      <c r="F85" s="204" t="s">
        <v>2227</v>
      </c>
      <c r="G85" s="204"/>
      <c r="H85" s="205">
        <v>257</v>
      </c>
      <c r="I85" s="112">
        <v>15789</v>
      </c>
      <c r="J85" s="112"/>
    </row>
    <row r="86" spans="1:10" s="37" customFormat="1" ht="13.5" customHeight="1">
      <c r="A86" s="45">
        <v>0.6</v>
      </c>
      <c r="B86" s="45">
        <v>2.1</v>
      </c>
      <c r="C86" s="45">
        <f t="shared" si="2"/>
        <v>31166.1</v>
      </c>
      <c r="D86" s="45" t="str">
        <f t="shared" si="2"/>
        <v/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311645</v>
      </c>
      <c r="J86" s="111" t="str">
        <f t="array" ref="J86">IF(AND(ISBLANK(J87:J89)),"",SUM(J87:J89))</f>
        <v/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10219.598000000002</v>
      </c>
      <c r="D87" s="45" t="str">
        <f t="shared" si="2"/>
        <v/>
      </c>
      <c r="E87" s="202" t="s">
        <v>2078</v>
      </c>
      <c r="F87" s="203" t="s">
        <v>2229</v>
      </c>
      <c r="G87" s="204"/>
      <c r="H87" s="205">
        <v>259</v>
      </c>
      <c r="I87" s="112">
        <v>83754</v>
      </c>
      <c r="J87" s="112"/>
    </row>
    <row r="88" spans="1:10" s="37" customFormat="1" ht="13.5" customHeight="1">
      <c r="A88" s="45">
        <v>0.62</v>
      </c>
      <c r="B88" s="45">
        <v>2.12</v>
      </c>
      <c r="C88" s="45">
        <f t="shared" si="2"/>
        <v>1981.404</v>
      </c>
      <c r="D88" s="45" t="str">
        <f t="shared" si="2"/>
        <v/>
      </c>
      <c r="E88" s="202" t="s">
        <v>2079</v>
      </c>
      <c r="F88" s="203" t="s">
        <v>2230</v>
      </c>
      <c r="G88" s="204"/>
      <c r="H88" s="205">
        <v>260</v>
      </c>
      <c r="I88" s="112">
        <v>15966</v>
      </c>
      <c r="J88" s="112"/>
    </row>
    <row r="89" spans="1:10" s="37" customFormat="1" ht="13.5" customHeight="1">
      <c r="A89" s="45">
        <v>0.63</v>
      </c>
      <c r="B89" s="45">
        <v>2.13</v>
      </c>
      <c r="C89" s="45">
        <f t="shared" si="2"/>
        <v>22253.755000000001</v>
      </c>
      <c r="D89" s="45" t="str">
        <f t="shared" si="2"/>
        <v/>
      </c>
      <c r="E89" s="202" t="s">
        <v>2080</v>
      </c>
      <c r="F89" s="203" t="s">
        <v>2231</v>
      </c>
      <c r="G89" s="204"/>
      <c r="H89" s="205">
        <v>261</v>
      </c>
      <c r="I89" s="112">
        <v>211925</v>
      </c>
      <c r="J89" s="112"/>
    </row>
    <row r="90" spans="1:10" s="37" customFormat="1" ht="13.5" customHeight="1">
      <c r="A90" s="45">
        <v>0.64</v>
      </c>
      <c r="B90" s="45">
        <v>2.14</v>
      </c>
      <c r="C90" s="45">
        <f t="shared" si="2"/>
        <v>50661.26666666667</v>
      </c>
      <c r="D90" s="45" t="str">
        <f t="shared" si="2"/>
        <v/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474934</v>
      </c>
      <c r="J90" s="111" t="str">
        <f t="array" ref="J90">IF(AND(ISBLANK(J91:J96)),"",SUM(J91:J96))</f>
        <v/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51452.833333333343</v>
      </c>
      <c r="D91" s="45" t="str">
        <f t="shared" si="2"/>
        <v/>
      </c>
      <c r="E91" s="202" t="s">
        <v>2119</v>
      </c>
      <c r="F91" s="203" t="s">
        <v>2233</v>
      </c>
      <c r="G91" s="204"/>
      <c r="H91" s="205">
        <v>263</v>
      </c>
      <c r="I91" s="112">
        <v>474934</v>
      </c>
      <c r="J91" s="112"/>
    </row>
    <row r="92" spans="1:10" s="37" customFormat="1" ht="13.5" customHeight="1">
      <c r="A92" s="45">
        <v>0.66</v>
      </c>
      <c r="B92" s="45">
        <v>2.16</v>
      </c>
      <c r="C92" s="45">
        <f t="shared" si="2"/>
        <v>1.6600000000000001</v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>
        <v>0</v>
      </c>
      <c r="J92" s="112"/>
    </row>
    <row r="93" spans="1:10" s="37" customFormat="1" ht="13.5" customHeight="1">
      <c r="A93" s="45">
        <v>0.67</v>
      </c>
      <c r="B93" s="45">
        <v>2.17</v>
      </c>
      <c r="C93" s="45">
        <f t="shared" si="2"/>
        <v>1.67</v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>
        <v>0</v>
      </c>
      <c r="J93" s="112"/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1.6800000000000002</v>
      </c>
      <c r="D94" s="45" t="str">
        <f t="shared" si="2"/>
        <v/>
      </c>
      <c r="E94" s="202" t="s">
        <v>2237</v>
      </c>
      <c r="F94" s="203" t="s">
        <v>2008</v>
      </c>
      <c r="G94" s="204"/>
      <c r="H94" s="205">
        <v>266</v>
      </c>
      <c r="I94" s="112">
        <v>0</v>
      </c>
      <c r="J94" s="112"/>
    </row>
    <row r="95" spans="1:10" s="37" customFormat="1" ht="13.5" customHeight="1">
      <c r="A95" s="45">
        <v>0.69</v>
      </c>
      <c r="B95" s="45">
        <v>2.19</v>
      </c>
      <c r="C95" s="45">
        <f t="shared" si="2"/>
        <v>1.69</v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>
        <v>0</v>
      </c>
      <c r="J95" s="112"/>
    </row>
    <row r="96" spans="1:10" s="37" customFormat="1" ht="13.5" customHeight="1">
      <c r="A96" s="45">
        <v>0.7</v>
      </c>
      <c r="B96" s="45">
        <v>2.2000000000000002</v>
      </c>
      <c r="C96" s="45">
        <f t="shared" si="2"/>
        <v>1.7</v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>
        <v>0</v>
      </c>
      <c r="J96" s="112"/>
    </row>
    <row r="97" spans="1:919" s="37" customFormat="1" ht="13.5" customHeight="1">
      <c r="A97" s="45">
        <v>0.71</v>
      </c>
      <c r="B97" s="45">
        <v>2.21</v>
      </c>
      <c r="C97" s="45">
        <f t="shared" si="2"/>
        <v>11966.866666666667</v>
      </c>
      <c r="D97" s="45" t="str">
        <f t="shared" si="2"/>
        <v/>
      </c>
      <c r="E97" s="202" t="s">
        <v>2029</v>
      </c>
      <c r="F97" s="204" t="s">
        <v>2242</v>
      </c>
      <c r="G97" s="204"/>
      <c r="H97" s="205">
        <v>269</v>
      </c>
      <c r="I97" s="112">
        <v>101114</v>
      </c>
      <c r="J97" s="112"/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8500.0239999999994</v>
      </c>
      <c r="D98" s="45" t="str">
        <f t="shared" si="2"/>
        <v/>
      </c>
      <c r="E98" s="202" t="s">
        <v>2032</v>
      </c>
      <c r="F98" s="204" t="s">
        <v>2243</v>
      </c>
      <c r="G98" s="204"/>
      <c r="H98" s="205">
        <v>270</v>
      </c>
      <c r="I98" s="112">
        <v>59016</v>
      </c>
      <c r="J98" s="112"/>
    </row>
    <row r="99" spans="1:919" s="37" customFormat="1" ht="13.5" customHeight="1">
      <c r="A99" s="45">
        <v>0.73</v>
      </c>
      <c r="B99" s="45">
        <v>2.23</v>
      </c>
      <c r="C99" s="45">
        <f t="shared" si="2"/>
        <v>1543.49</v>
      </c>
      <c r="D99" s="45" t="str">
        <f t="shared" si="2"/>
        <v/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8448</v>
      </c>
      <c r="J99" s="194" t="str">
        <f>IFERROR(IF(AND(J100,J119,J130,J131,J132,J133,J134,J135,J136,J140)="","",SUM(J100,J119,J130,J131,J132,J133,J134,J135,J136,J140)),"")</f>
        <v/>
      </c>
    </row>
    <row r="100" spans="1:919" s="37" customFormat="1" ht="13.5" customHeight="1">
      <c r="A100" s="45">
        <v>0.74</v>
      </c>
      <c r="B100" s="45">
        <v>2.2400000000000002</v>
      </c>
      <c r="C100" s="45">
        <f t="shared" si="2"/>
        <v>1.74</v>
      </c>
      <c r="D100" s="45" t="str">
        <f t="shared" si="2"/>
        <v/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0</v>
      </c>
      <c r="J100" s="111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>
      <c r="A101" s="45">
        <v>0.75</v>
      </c>
      <c r="B101" s="45">
        <v>2.25</v>
      </c>
      <c r="C101" s="45">
        <f t="shared" si="2"/>
        <v>1.75</v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>
        <v>0</v>
      </c>
      <c r="J101" s="112"/>
    </row>
    <row r="102" spans="1:919" s="37" customFormat="1" ht="13.5" customHeight="1">
      <c r="A102" s="45">
        <v>0.76</v>
      </c>
      <c r="B102" s="45">
        <v>2.2599999999999998</v>
      </c>
      <c r="C102" s="45">
        <f t="shared" si="2"/>
        <v>1.76</v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>
        <v>0</v>
      </c>
      <c r="J102" s="112"/>
    </row>
    <row r="103" spans="1:919" s="37" customFormat="1" ht="30" customHeight="1">
      <c r="A103" s="45">
        <v>0.77</v>
      </c>
      <c r="B103" s="45">
        <v>2.27</v>
      </c>
      <c r="C103" s="45">
        <f t="shared" si="2"/>
        <v>1.77</v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>
        <v>0</v>
      </c>
      <c r="J103" s="112"/>
    </row>
    <row r="104" spans="1:919" s="37" customFormat="1" ht="13.5" customHeight="1">
      <c r="A104" s="45">
        <v>0.78</v>
      </c>
      <c r="B104" s="45">
        <v>2.2799999999999998</v>
      </c>
      <c r="C104" s="45">
        <f t="shared" si="2"/>
        <v>1.78</v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>
        <v>0</v>
      </c>
      <c r="J104" s="112"/>
    </row>
    <row r="105" spans="1:919" s="37" customFormat="1" ht="13.5" customHeight="1">
      <c r="A105" s="45">
        <v>0.79</v>
      </c>
      <c r="B105" s="45">
        <v>2.29</v>
      </c>
      <c r="C105" s="45">
        <f t="shared" si="2"/>
        <v>1.79</v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>
        <v>0</v>
      </c>
      <c r="J105" s="112"/>
    </row>
    <row r="106" spans="1:919" s="37" customFormat="1" ht="13.5" customHeight="1">
      <c r="A106" s="45">
        <v>0.8</v>
      </c>
      <c r="B106" s="45">
        <v>2.2999999999999998</v>
      </c>
      <c r="C106" s="45">
        <f t="shared" si="2"/>
        <v>1.8</v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>
        <v>0</v>
      </c>
      <c r="J106" s="112"/>
    </row>
    <row r="107" spans="1:919" s="37" customFormat="1" ht="13.5" customHeight="1">
      <c r="A107" s="45">
        <v>0.81</v>
      </c>
      <c r="B107" s="45">
        <v>2.31</v>
      </c>
      <c r="C107" s="45">
        <f t="shared" si="2"/>
        <v>1.81</v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>
        <v>0</v>
      </c>
      <c r="J107" s="112"/>
    </row>
    <row r="108" spans="1:919" s="37" customFormat="1" ht="13.5" customHeight="1">
      <c r="A108" s="45">
        <v>0.82</v>
      </c>
      <c r="B108" s="45">
        <v>2.3199999999999998</v>
      </c>
      <c r="C108" s="45">
        <f t="shared" si="2"/>
        <v>1.8199999999999998</v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>
        <v>0</v>
      </c>
      <c r="J108" s="112"/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Od01.01. do 31.12.tekuće godine</v>
      </c>
      <c r="J111" s="196" t="str">
        <f>J16</f>
        <v>Od 01.01. do 31.12.prethodne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>
        <f>IF(LEN(I113)=0,"",1+ABS((I113*A113)/LEN(I113))+A113)</f>
        <v>1.83</v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>
        <v>0</v>
      </c>
      <c r="J113" s="112"/>
    </row>
    <row r="114" spans="1:10" s="37" customFormat="1" ht="13.5" customHeight="1">
      <c r="A114" s="45">
        <v>0.84</v>
      </c>
      <c r="B114" s="45">
        <v>2.34</v>
      </c>
      <c r="C114" s="45">
        <f>IF(LEN(I113)=0,"",1+ABS((I113*A114)/LEN(I113))+A114)</f>
        <v>1.8399999999999999</v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>
        <v>0</v>
      </c>
      <c r="J114" s="112"/>
    </row>
    <row r="115" spans="1:10" s="37" customFormat="1" ht="13.5" customHeight="1">
      <c r="A115" s="45">
        <v>0.85</v>
      </c>
      <c r="B115" s="45">
        <v>2.35</v>
      </c>
      <c r="C115" s="45">
        <f t="shared" ref="C115:C128" si="4">IF(LEN(I115)=0,"",1+ABS((I115*A115)/LEN(I115))+A115)</f>
        <v>1.85</v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>
        <v>0</v>
      </c>
      <c r="J115" s="112"/>
    </row>
    <row r="116" spans="1:10" s="37" customFormat="1" ht="13.5" customHeight="1">
      <c r="A116" s="45">
        <v>0.86</v>
      </c>
      <c r="B116" s="45">
        <v>2.36</v>
      </c>
      <c r="C116" s="45">
        <f t="shared" si="4"/>
        <v>1.8599999999999999</v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>
        <v>0</v>
      </c>
      <c r="J116" s="112"/>
    </row>
    <row r="117" spans="1:10" s="37" customFormat="1" ht="13.5" customHeight="1">
      <c r="A117" s="45">
        <v>0.87</v>
      </c>
      <c r="B117" s="45">
        <v>2.37</v>
      </c>
      <c r="C117" s="45">
        <f t="shared" si="4"/>
        <v>1.87</v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>
        <v>0</v>
      </c>
      <c r="J117" s="112"/>
    </row>
    <row r="118" spans="1:10" s="37" customFormat="1" ht="13.5" customHeight="1">
      <c r="A118" s="45">
        <v>0.88</v>
      </c>
      <c r="B118" s="45">
        <v>2.38</v>
      </c>
      <c r="C118" s="45">
        <f t="shared" si="4"/>
        <v>1.88</v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>
        <v>0</v>
      </c>
      <c r="J118" s="112"/>
    </row>
    <row r="119" spans="1:10" s="37" customFormat="1" ht="13.5" customHeight="1">
      <c r="A119" s="45">
        <v>0.89</v>
      </c>
      <c r="B119" s="45">
        <v>2.39</v>
      </c>
      <c r="C119" s="45">
        <f t="shared" si="4"/>
        <v>1.8900000000000001</v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0</v>
      </c>
      <c r="J119" s="111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>
        <f t="shared" si="4"/>
        <v>1.9</v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>
        <v>0</v>
      </c>
      <c r="J120" s="112"/>
    </row>
    <row r="121" spans="1:10" s="37" customFormat="1" ht="13.5" customHeight="1">
      <c r="A121" s="45">
        <v>0.91</v>
      </c>
      <c r="B121" s="45">
        <v>2.41</v>
      </c>
      <c r="C121" s="45">
        <f t="shared" si="4"/>
        <v>1.9100000000000001</v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>
        <v>0</v>
      </c>
      <c r="J121" s="112"/>
    </row>
    <row r="122" spans="1:10" s="37" customFormat="1" ht="13.5" customHeight="1">
      <c r="A122" s="45">
        <v>0.92</v>
      </c>
      <c r="B122" s="45">
        <v>2.42</v>
      </c>
      <c r="C122" s="45">
        <f t="shared" si="4"/>
        <v>1.92</v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>
        <v>0</v>
      </c>
      <c r="J122" s="112"/>
    </row>
    <row r="123" spans="1:10" s="37" customFormat="1" ht="30" customHeight="1">
      <c r="A123" s="45">
        <v>0.93</v>
      </c>
      <c r="B123" s="45">
        <v>2.4300000000000002</v>
      </c>
      <c r="C123" s="45">
        <f t="shared" si="4"/>
        <v>1.9300000000000002</v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>
        <v>0</v>
      </c>
      <c r="J123" s="112"/>
    </row>
    <row r="124" spans="1:10" s="37" customFormat="1" ht="13.5" customHeight="1">
      <c r="A124" s="45">
        <v>0.94</v>
      </c>
      <c r="B124" s="45">
        <v>2.44</v>
      </c>
      <c r="C124" s="45">
        <f t="shared" si="4"/>
        <v>1.94</v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>
        <v>0</v>
      </c>
      <c r="J124" s="112"/>
    </row>
    <row r="125" spans="1:10" s="37" customFormat="1" ht="13.5" customHeight="1">
      <c r="A125" s="45">
        <v>0.95</v>
      </c>
      <c r="B125" s="45">
        <v>2.4500000000000002</v>
      </c>
      <c r="C125" s="45">
        <f t="shared" si="4"/>
        <v>1.95</v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>
        <v>0</v>
      </c>
      <c r="J125" s="112"/>
    </row>
    <row r="126" spans="1:10" s="37" customFormat="1" ht="13.5" customHeight="1">
      <c r="A126" s="45">
        <v>0.96</v>
      </c>
      <c r="B126" s="45">
        <v>2.46</v>
      </c>
      <c r="C126" s="45">
        <f t="shared" si="4"/>
        <v>1.96</v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>
        <v>0</v>
      </c>
      <c r="J126" s="112"/>
    </row>
    <row r="127" spans="1:10" s="37" customFormat="1" ht="13.5" customHeight="1">
      <c r="A127" s="45">
        <v>0.97</v>
      </c>
      <c r="B127" s="45">
        <v>2.4700000000000002</v>
      </c>
      <c r="C127" s="45">
        <f t="shared" si="4"/>
        <v>1.97</v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>
        <v>0</v>
      </c>
      <c r="J127" s="112"/>
    </row>
    <row r="128" spans="1:10" s="37" customFormat="1" ht="13.5" customHeight="1">
      <c r="A128" s="45">
        <v>0.98</v>
      </c>
      <c r="B128" s="45">
        <v>2.48</v>
      </c>
      <c r="C128" s="45">
        <f t="shared" si="4"/>
        <v>1.98</v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>
        <v>0</v>
      </c>
      <c r="J128" s="112"/>
    </row>
    <row r="129" spans="1:10" s="37" customFormat="1" ht="13.5" customHeight="1">
      <c r="A129" s="45">
        <v>0.99</v>
      </c>
      <c r="B129" s="45">
        <v>2.4900000000000002</v>
      </c>
      <c r="C129" s="45">
        <f t="shared" ref="C129:D147" si="5">IF(LEN(I129)=0,"",1+ABS((I129*A129)/LEN(I129))+A129)</f>
        <v>1.99</v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>
        <v>0</v>
      </c>
      <c r="J129" s="112"/>
    </row>
    <row r="130" spans="1:10" s="37" customFormat="1" ht="13.5" customHeight="1">
      <c r="A130" s="45">
        <v>1.01</v>
      </c>
      <c r="B130" s="45">
        <v>2.5</v>
      </c>
      <c r="C130" s="45">
        <f t="shared" si="5"/>
        <v>2.0099999999999998</v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>
        <v>0</v>
      </c>
      <c r="J130" s="112"/>
    </row>
    <row r="131" spans="1:10" s="37" customFormat="1" ht="13.5" customHeight="1">
      <c r="A131" s="45">
        <v>1.02</v>
      </c>
      <c r="B131" s="45">
        <v>2.5099999999999998</v>
      </c>
      <c r="C131" s="45">
        <f t="shared" si="5"/>
        <v>2.02</v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>
        <v>0</v>
      </c>
      <c r="J131" s="112"/>
    </row>
    <row r="132" spans="1:10" s="37" customFormat="1" ht="13.5" customHeight="1">
      <c r="A132" s="45">
        <v>1.03</v>
      </c>
      <c r="B132" s="45">
        <v>2.52</v>
      </c>
      <c r="C132" s="45">
        <f t="shared" si="5"/>
        <v>2.0300000000000002</v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>
        <v>0</v>
      </c>
      <c r="J132" s="112"/>
    </row>
    <row r="133" spans="1:10" s="37" customFormat="1" ht="13.5" customHeight="1">
      <c r="A133" s="45">
        <v>1.04</v>
      </c>
      <c r="B133" s="45">
        <v>2.5299999999999998</v>
      </c>
      <c r="C133" s="45">
        <f t="shared" si="5"/>
        <v>2.04</v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>
        <v>0</v>
      </c>
      <c r="J133" s="112"/>
    </row>
    <row r="134" spans="1:10" s="37" customFormat="1" ht="13.5" customHeight="1">
      <c r="A134" s="45">
        <v>1.05</v>
      </c>
      <c r="B134" s="45">
        <v>2.54</v>
      </c>
      <c r="C134" s="45">
        <f t="shared" si="5"/>
        <v>2.0499999999999998</v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>
        <v>0</v>
      </c>
      <c r="J134" s="112"/>
    </row>
    <row r="135" spans="1:10" s="37" customFormat="1" ht="13.5" customHeight="1">
      <c r="A135" s="45">
        <v>1.06</v>
      </c>
      <c r="B135" s="45">
        <v>2.5499999999999998</v>
      </c>
      <c r="C135" s="45">
        <f t="shared" si="5"/>
        <v>2.06</v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>
        <v>0</v>
      </c>
      <c r="J135" s="112"/>
    </row>
    <row r="136" spans="1:10" s="37" customFormat="1" ht="13.5" customHeight="1">
      <c r="A136" s="45">
        <v>1.07</v>
      </c>
      <c r="B136" s="45">
        <v>2.56</v>
      </c>
      <c r="C136" s="45">
        <f t="shared" si="5"/>
        <v>1476.2625</v>
      </c>
      <c r="D136" s="45" t="str">
        <f t="shared" si="5"/>
        <v/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5511</v>
      </c>
      <c r="J136" s="111" t="str">
        <f t="array" ref="J136">IF(AND(ISBLANK(J137:J139)),"",SUM(J137:J139))</f>
        <v/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1487.89</v>
      </c>
      <c r="D137" s="45" t="str">
        <f t="shared" si="5"/>
        <v/>
      </c>
      <c r="E137" s="202" t="s">
        <v>2214</v>
      </c>
      <c r="F137" s="203" t="s">
        <v>2279</v>
      </c>
      <c r="G137" s="204"/>
      <c r="H137" s="205">
        <v>305</v>
      </c>
      <c r="I137" s="112">
        <v>5503</v>
      </c>
      <c r="J137" s="112"/>
    </row>
    <row r="138" spans="1:10" s="37" customFormat="1" ht="13.5" customHeight="1">
      <c r="A138" s="45">
        <v>1.0900000000000001</v>
      </c>
      <c r="B138" s="45">
        <v>2.58</v>
      </c>
      <c r="C138" s="45">
        <f t="shared" si="5"/>
        <v>2.09</v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>
        <v>0</v>
      </c>
      <c r="J138" s="112"/>
    </row>
    <row r="139" spans="1:10" s="37" customFormat="1" ht="13.5" customHeight="1">
      <c r="A139" s="45">
        <v>1.1000000000000001</v>
      </c>
      <c r="B139" s="45">
        <v>2.5899999999999901</v>
      </c>
      <c r="C139" s="45">
        <f t="shared" si="5"/>
        <v>10.9</v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>
        <v>8</v>
      </c>
      <c r="J139" s="112"/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817.12750000000005</v>
      </c>
      <c r="D140" s="45" t="str">
        <f t="shared" si="5"/>
        <v/>
      </c>
      <c r="E140" s="202" t="s">
        <v>2037</v>
      </c>
      <c r="F140" s="204" t="s">
        <v>2282</v>
      </c>
      <c r="G140" s="204"/>
      <c r="H140" s="238">
        <v>308</v>
      </c>
      <c r="I140" s="112">
        <v>2937</v>
      </c>
      <c r="J140" s="112"/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185633.90666666671</v>
      </c>
      <c r="D141" s="45" t="str">
        <f t="shared" si="5"/>
        <v/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994456</v>
      </c>
      <c r="J141" s="194" t="str">
        <f>IFERROR(IF(AND(J81,J99)="","",SUM(J81,J99)),"")</f>
        <v/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2.13</v>
      </c>
      <c r="D142" s="45" t="str">
        <f t="shared" si="5"/>
        <v/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 t="str">
        <f>IFERROR(IF(AND(J80,J141)="","",(IF((SUM(J80)-SUM(J141))&gt;=0,(SUM(J80)-SUM(J141)),0))),"")</f>
        <v/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60985.49</v>
      </c>
      <c r="D143" s="45" t="str">
        <f t="shared" si="5"/>
        <v/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320965</v>
      </c>
      <c r="J143" s="194" t="str">
        <f>IFERROR(IF(AND(J141,J80)="","",(IF((SUM(J80)-SUM(J141))&lt;0,(SUM(J141)-SUM(J80)),0))),"")</f>
        <v/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2.15</v>
      </c>
      <c r="D144" s="45" t="str">
        <f t="shared" si="5"/>
        <v/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 t="str">
        <f>IFERROR(IF(AND(J145,J146)="","",SUM(J145,J146)),"")</f>
        <v/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2.16</v>
      </c>
      <c r="D145" s="45" t="str">
        <f t="shared" si="5"/>
        <v/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/>
    </row>
    <row r="146" spans="1:919" s="37" customFormat="1" ht="13.5" customHeight="1">
      <c r="A146" s="45">
        <v>1.17</v>
      </c>
      <c r="B146" s="45">
        <v>2.6599999999999899</v>
      </c>
      <c r="C146" s="45">
        <f>IF(LEN(I146)=0,"",1+ABS((I146*A146)/LEN(I146))+A146)</f>
        <v>2.17</v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>
        <f>IFERROR(IF(AND(I147,I152,I153,I154)="","",SUM(I147)-SUM(I152)+SUM(I153)-SUM(I154)),"")</f>
        <v>0</v>
      </c>
      <c r="J146" s="111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>
        <f>IF(LEN(I147)=0,"",1+ABS((I147*A147)/LEN(I147))+A147)</f>
        <v>2.1879999999999997</v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>
        <v>0</v>
      </c>
      <c r="J147" s="112"/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Od01.01. do 31.12.tekuće godine</v>
      </c>
      <c r="J150" s="196" t="str">
        <f>J16</f>
        <v>Od 01.01. do 31.12.prethodne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>
        <f t="shared" ref="C152:D159" si="6">IF(LEN(I152)=0,"",1+ABS((I152*A152)/LEN(I152))+A152)</f>
        <v>2.19</v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>
        <v>0</v>
      </c>
      <c r="J152" s="112"/>
    </row>
    <row r="153" spans="1:919" s="37" customFormat="1" ht="12.75" customHeight="1">
      <c r="A153" s="45">
        <v>1.2</v>
      </c>
      <c r="B153" s="45">
        <v>2.6899999999999902</v>
      </c>
      <c r="C153" s="45">
        <f t="shared" si="6"/>
        <v>2.2000000000000002</v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>
        <v>0</v>
      </c>
      <c r="J153" s="112"/>
    </row>
    <row r="154" spans="1:919" s="37" customFormat="1" ht="12.75" customHeight="1">
      <c r="A154" s="45">
        <v>1.21</v>
      </c>
      <c r="B154" s="45">
        <v>2.69999999999999</v>
      </c>
      <c r="C154" s="45">
        <f t="shared" si="6"/>
        <v>2.21</v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>
        <v>0</v>
      </c>
      <c r="J154" s="112"/>
    </row>
    <row r="155" spans="1:919" s="37" customFormat="1" ht="12.75" customHeight="1">
      <c r="A155" s="45">
        <v>1.22</v>
      </c>
      <c r="B155" s="45">
        <v>2.71</v>
      </c>
      <c r="C155" s="45">
        <f t="shared" si="6"/>
        <v>2.2199999999999998</v>
      </c>
      <c r="D155" s="45" t="str">
        <f t="shared" si="6"/>
        <v/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0</v>
      </c>
      <c r="J155" s="194" t="str">
        <f>IFERROR(IF(AND(J142,J143,J144)="","",IF((J142-J143-J144)&gt;=0,(J142-J143-J144),0)),"")</f>
        <v/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65800.054999999993</v>
      </c>
      <c r="D156" s="45" t="str">
        <f t="shared" si="6"/>
        <v/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320965</v>
      </c>
      <c r="J156" s="194" t="str">
        <f>IFERROR(IF(AND(J142,J143,J144)="","",IF((J142-J143-J144)&lt;0,ABS(J142-J143-J144),0)),"")</f>
        <v/>
      </c>
    </row>
    <row r="157" spans="1:919" s="37" customFormat="1" ht="12.75" customHeight="1">
      <c r="A157" s="45">
        <v>1.24</v>
      </c>
      <c r="B157" s="45">
        <v>2.73</v>
      </c>
      <c r="C157" s="45">
        <f t="shared" si="6"/>
        <v>2.2400000000000002</v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>
        <v>0</v>
      </c>
      <c r="J157" s="114"/>
    </row>
    <row r="158" spans="1:919" s="37" customFormat="1" ht="12.75" customHeight="1">
      <c r="A158" s="45">
        <v>1.25</v>
      </c>
      <c r="B158" s="45">
        <v>2.74</v>
      </c>
      <c r="C158" s="45">
        <f t="shared" si="6"/>
        <v>2.25</v>
      </c>
      <c r="D158" s="45" t="str">
        <f t="shared" si="6"/>
        <v/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0</v>
      </c>
      <c r="J158" s="194" t="str">
        <f>IFERROR(IF(AND(J155,J157)="","",(IF((J155-J156+J157)&gt;=0,(SUM(J155)-SUM(J156)+SUM(J157)),0))),"")</f>
        <v/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67404.91</v>
      </c>
      <c r="D159" s="45" t="str">
        <f t="shared" si="6"/>
        <v/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320965</v>
      </c>
      <c r="J159" s="194" t="str">
        <f>IFERROR(IF(AND(J155,J157,J156)="","",(IF(J155-J156+J157&lt;0,ABS(SUM(J155)-SUM(J156)+SUM(J157)),0))),"")</f>
        <v/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>
        <f t="shared" ref="C161:D176" si="7">IF(LEN(I161)=0,"",1+ABS((I161*A161)/LEN(I161))+A161)</f>
        <v>2.2800000000000002</v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>
        <f>IFERROR(IF(AND(I162,I168)="","",SUM(I162)+SUM(I168)),"")</f>
        <v>0</v>
      </c>
      <c r="J161" s="194" t="str">
        <f>IFERROR(IF(AND(J162,J168)="","",SUM(J162)+SUM(J168)),"")</f>
        <v/>
      </c>
    </row>
    <row r="162" spans="1:10" s="37" customFormat="1" ht="12.75" customHeight="1">
      <c r="A162" s="45">
        <v>1.29</v>
      </c>
      <c r="B162" s="45">
        <v>2.77</v>
      </c>
      <c r="C162" s="45">
        <f t="shared" si="7"/>
        <v>2.29</v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>
        <f>IFERROR(IF(AND(I163,I164,I165,I166,I167)="","",SUM(I163)+SUM(I164)+SUM(I165)+SUM(I166)-SUM(I167)),"")</f>
        <v>0</v>
      </c>
      <c r="J162" s="111" t="str">
        <f>IFERROR(IF(AND(J163,J164,J165,J166,J167)="","",SUM(J163)+SUM(J164)+SUM(J165)+SUM(J166)-SUM(J167)),"")</f>
        <v/>
      </c>
    </row>
    <row r="163" spans="1:10" s="37" customFormat="1" ht="25.5">
      <c r="A163" s="45">
        <v>1.3</v>
      </c>
      <c r="B163" s="45">
        <v>2.78</v>
      </c>
      <c r="C163" s="45">
        <f t="shared" si="7"/>
        <v>2.2999999999999998</v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>
        <v>0</v>
      </c>
      <c r="J163" s="112"/>
    </row>
    <row r="164" spans="1:10" s="37" customFormat="1" ht="12.75" customHeight="1">
      <c r="A164" s="45">
        <v>1.31</v>
      </c>
      <c r="B164" s="45">
        <v>2.79</v>
      </c>
      <c r="C164" s="45">
        <f t="shared" si="7"/>
        <v>2.31</v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>
        <v>0</v>
      </c>
      <c r="J164" s="112"/>
    </row>
    <row r="165" spans="1:10" s="37" customFormat="1" ht="25.5">
      <c r="A165" s="45">
        <v>1.32</v>
      </c>
      <c r="B165" s="45">
        <v>2.8</v>
      </c>
      <c r="C165" s="45">
        <f t="shared" si="7"/>
        <v>2.3200000000000003</v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>
        <v>0</v>
      </c>
      <c r="J165" s="112"/>
    </row>
    <row r="166" spans="1:10" s="37" customFormat="1" ht="12.75" customHeight="1">
      <c r="A166" s="45">
        <v>1.33</v>
      </c>
      <c r="B166" s="45">
        <v>2.81</v>
      </c>
      <c r="C166" s="45">
        <f t="shared" si="7"/>
        <v>2.33</v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>
        <v>0</v>
      </c>
      <c r="J166" s="112"/>
    </row>
    <row r="167" spans="1:10" s="37" customFormat="1" ht="12.75" customHeight="1">
      <c r="A167" s="45">
        <v>1.34</v>
      </c>
      <c r="B167" s="45">
        <v>2.82</v>
      </c>
      <c r="C167" s="45">
        <f t="shared" si="7"/>
        <v>2.34</v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>
        <v>0</v>
      </c>
      <c r="J167" s="112"/>
    </row>
    <row r="168" spans="1:10" s="37" customFormat="1" ht="12.75" customHeight="1">
      <c r="A168" s="45">
        <v>1.35</v>
      </c>
      <c r="B168" s="45">
        <v>2.83</v>
      </c>
      <c r="C168" s="45">
        <f t="shared" si="7"/>
        <v>2.35</v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>
        <f>IFERROR(IF(AND(I169,I170,I171,I172,I173,I174,I175)="","",SUM(I169)+SUM(I170)+SUM(I171)+SUM(I172)+SUM(I173)+SUM(I174)-SUM(I175)),"")</f>
        <v>0</v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>
      <c r="A169" s="45">
        <v>1.36</v>
      </c>
      <c r="B169" s="45">
        <v>2.84</v>
      </c>
      <c r="C169" s="45">
        <f t="shared" si="7"/>
        <v>2.3600000000000003</v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>
        <v>0</v>
      </c>
      <c r="J169" s="112"/>
    </row>
    <row r="170" spans="1:10" s="37" customFormat="1" ht="25.5">
      <c r="A170" s="45">
        <v>1.37</v>
      </c>
      <c r="B170" s="45">
        <v>2.85</v>
      </c>
      <c r="C170" s="45">
        <f t="shared" si="7"/>
        <v>2.37</v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>
        <v>0</v>
      </c>
      <c r="J170" s="112"/>
    </row>
    <row r="171" spans="1:10" s="37" customFormat="1" ht="12.75" customHeight="1">
      <c r="A171" s="45">
        <v>1.38</v>
      </c>
      <c r="B171" s="45">
        <v>2.86</v>
      </c>
      <c r="C171" s="45">
        <f t="shared" si="7"/>
        <v>2.38</v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>
        <v>0</v>
      </c>
      <c r="J171" s="112"/>
    </row>
    <row r="172" spans="1:10" s="37" customFormat="1" ht="12.75" customHeight="1">
      <c r="A172" s="45">
        <v>1.39</v>
      </c>
      <c r="B172" s="45">
        <v>2.87</v>
      </c>
      <c r="C172" s="45">
        <f t="shared" si="7"/>
        <v>2.3899999999999997</v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>
        <v>0</v>
      </c>
      <c r="J172" s="112"/>
    </row>
    <row r="173" spans="1:10" s="37" customFormat="1" ht="25.5">
      <c r="A173" s="45">
        <v>1.4</v>
      </c>
      <c r="B173" s="45">
        <v>2.88</v>
      </c>
      <c r="C173" s="45">
        <f t="shared" si="7"/>
        <v>2.4</v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>
        <v>0</v>
      </c>
      <c r="J173" s="112"/>
    </row>
    <row r="174" spans="1:10" s="37" customFormat="1" ht="12.75" customHeight="1">
      <c r="A174" s="45">
        <v>1.41</v>
      </c>
      <c r="B174" s="45">
        <v>2.89</v>
      </c>
      <c r="C174" s="45">
        <f t="shared" si="7"/>
        <v>2.41</v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>
        <v>0</v>
      </c>
      <c r="J174" s="112"/>
    </row>
    <row r="175" spans="1:10" s="37" customFormat="1" ht="12.75" customHeight="1">
      <c r="A175" s="45">
        <v>1.42</v>
      </c>
      <c r="B175" s="45">
        <v>2.9</v>
      </c>
      <c r="C175" s="45">
        <f t="shared" si="7"/>
        <v>2.42</v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>
        <v>0</v>
      </c>
      <c r="J175" s="112"/>
    </row>
    <row r="176" spans="1:10" s="37" customFormat="1" ht="12.75" customHeight="1">
      <c r="A176" s="45">
        <v>1.43</v>
      </c>
      <c r="B176" s="45">
        <v>2.91</v>
      </c>
      <c r="C176" s="45">
        <f t="shared" si="7"/>
        <v>65570.994285714274</v>
      </c>
      <c r="D176" s="45" t="str">
        <f t="shared" si="7"/>
        <v/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-320965</v>
      </c>
      <c r="J176" s="194" t="str">
        <f>IFERROR(IF(AND(J158,J159,J161)="","",SUM(J158)-SUM(J159)+SUM(J161)),"")</f>
        <v/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>
        <f t="shared" ref="C178:D185" si="8">IF(LEN(I178)=0,"",1+ABS((I178*A178)/LEN(I178))+A178)</f>
        <v>2.4500000000000002</v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>
        <v>0</v>
      </c>
      <c r="J178" s="112"/>
    </row>
    <row r="179" spans="1:10" s="37" customFormat="1" ht="12.75" customHeight="1">
      <c r="A179" s="45">
        <v>1.46</v>
      </c>
      <c r="B179" s="45">
        <v>2.93</v>
      </c>
      <c r="C179" s="45">
        <f t="shared" si="8"/>
        <v>2.46</v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>
        <v>0</v>
      </c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67863.651428571422</v>
      </c>
      <c r="D181" s="45" t="str">
        <f t="shared" si="8"/>
        <v/>
      </c>
      <c r="E181" s="202"/>
      <c r="F181" s="203" t="s">
        <v>2326</v>
      </c>
      <c r="G181" s="204"/>
      <c r="H181" s="205">
        <v>342</v>
      </c>
      <c r="I181" s="112">
        <v>-320965</v>
      </c>
      <c r="J181" s="112"/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69239.245714285717</v>
      </c>
      <c r="D184" s="45" t="str">
        <f t="shared" si="8"/>
        <v/>
      </c>
      <c r="E184" s="202"/>
      <c r="F184" s="203" t="s">
        <v>2326</v>
      </c>
      <c r="G184" s="204"/>
      <c r="H184" s="205">
        <v>344</v>
      </c>
      <c r="I184" s="112">
        <v>-320965</v>
      </c>
      <c r="J184" s="112"/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4.6082513456685446</v>
      </c>
      <c r="D186" s="45" t="str">
        <f>IF(ISERROR(ABS(LOG(ABS(SUM(D19:D185)),EXP(3)))),"",ABS(LOG(ABS(SUM(D19:D185)),EXP(3))))</f>
        <v/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6854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/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3">
        <f>OP!C45</f>
        <v>0</v>
      </c>
      <c r="F189" s="303"/>
      <c r="G189" s="159"/>
      <c r="J189" s="275">
        <f>OP!AJ45</f>
        <v>0</v>
      </c>
    </row>
    <row r="190" spans="1:10" s="146" customFormat="1" ht="9.75" customHeight="1">
      <c r="E190" s="147"/>
      <c r="I190" s="155"/>
      <c r="J190" s="148" t="s">
        <v>2329</v>
      </c>
    </row>
  </sheetData>
  <sheetProtection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0">
    <tabColor rgb="FF0F932E"/>
  </sheetPr>
  <dimension ref="A1:AIJ102"/>
  <sheetViews>
    <sheetView showGridLines="0" view="pageLayout" topLeftCell="E1" workbookViewId="0">
      <selection activeCell="F97" sqref="F97:G97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4" t="str">
        <f>BS!E1</f>
        <v>"TRGOVINA BORAC 23"D.D.TRAVNIK</v>
      </c>
      <c r="F1" s="304"/>
      <c r="G1" s="304"/>
      <c r="H1" s="304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2545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5" t="str">
        <f>BS!E3</f>
        <v>Travnik,Tvornička bb</v>
      </c>
      <c r="F3" s="305"/>
      <c r="G3" s="305"/>
      <c r="H3" s="305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5" t="str">
        <f>BS!E5</f>
        <v>Iznajmljivanje i upravljanje vlastitim nekretninama ili nekretninama uzetim u zakup(leasing)</v>
      </c>
      <c r="F5" s="305"/>
      <c r="G5" s="305"/>
      <c r="H5" s="305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5" t="str">
        <f>BS!E7</f>
        <v>4236795400000</v>
      </c>
      <c r="F7" s="305"/>
      <c r="G7" s="305"/>
      <c r="H7" s="305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5">
        <f>BS!E9</f>
        <v>0</v>
      </c>
      <c r="F9" s="305"/>
      <c r="G9" s="305"/>
      <c r="H9" s="305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5"/>
      <c r="F11" s="305"/>
      <c r="G11" s="305"/>
      <c r="H11" s="305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6" t="s">
        <v>2330</v>
      </c>
      <c r="F12" s="306"/>
      <c r="G12" s="306"/>
      <c r="H12" s="306"/>
      <c r="I12" s="306"/>
      <c r="J12" s="306"/>
      <c r="K12" s="306"/>
    </row>
    <row r="13" spans="1:920" ht="14.25" customHeight="1">
      <c r="E13" s="306" t="s">
        <v>2331</v>
      </c>
      <c r="F13" s="306"/>
      <c r="G13" s="306"/>
      <c r="H13" s="306"/>
      <c r="I13" s="306"/>
      <c r="J13" s="306"/>
      <c r="K13" s="306"/>
    </row>
    <row r="14" spans="1:920" ht="14.25" customHeight="1">
      <c r="E14" s="307" t="s">
        <v>2332</v>
      </c>
      <c r="F14" s="307"/>
      <c r="G14" s="307"/>
      <c r="H14" s="307"/>
      <c r="I14" s="307"/>
      <c r="J14" s="307"/>
      <c r="K14" s="307"/>
    </row>
    <row r="15" spans="1:920" ht="15" customHeight="1">
      <c r="E15" s="307" t="s">
        <v>2627</v>
      </c>
      <c r="F15" s="307"/>
      <c r="G15" s="307"/>
      <c r="H15" s="307"/>
      <c r="I15" s="307"/>
      <c r="J15" s="307"/>
      <c r="K15" s="307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2607</v>
      </c>
      <c r="K17" s="196" t="s">
        <v>2603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 01.01.do 31.12.tekuće godine</v>
      </c>
      <c r="K40" s="179" t="str">
        <f>K17</f>
        <v>Od 01.01. do 31.12.prethodne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 01.01.do 31.12.tekuće godine</v>
      </c>
      <c r="K80" s="179" t="str">
        <f>K17</f>
        <v>Od 01.01. do 31.12.prethodne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3">
        <f>OP!C45</f>
        <v>0</v>
      </c>
      <c r="F95" s="303"/>
      <c r="G95" s="159"/>
      <c r="H95" s="115"/>
      <c r="I95" s="115"/>
      <c r="J95" s="195"/>
      <c r="K95" s="275">
        <f>OP!AJ45</f>
        <v>0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5:H5"/>
    <mergeCell ref="E95:F95"/>
    <mergeCell ref="E12:K12"/>
    <mergeCell ref="E13:K13"/>
    <mergeCell ref="E14:K14"/>
    <mergeCell ref="E15:K1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2:K15 E32:I32 K32 E33:K37 H38:K39 E39:F39 E40:K94 E95 G95:K95 E98:K99 E17:K31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1">
    <tabColor rgb="FF0F932E"/>
  </sheetPr>
  <dimension ref="A1:AIJ130"/>
  <sheetViews>
    <sheetView showGridLines="0" view="pageLayout" topLeftCell="E1" workbookViewId="0">
      <selection activeCell="K38" sqref="K38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4" t="str">
        <f>BS!E1</f>
        <v>"TRGOVINA BORAC 23"D.D.TRAVNIK</v>
      </c>
      <c r="F1" s="304"/>
      <c r="G1" s="304"/>
      <c r="H1" s="304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2546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5" t="str">
        <f>BS!E3</f>
        <v>Travnik,Tvornička bb</v>
      </c>
      <c r="F3" s="305"/>
      <c r="G3" s="305"/>
      <c r="H3" s="305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5" t="str">
        <f>BS!E5</f>
        <v>Iznajmljivanje i upravljanje vlastitim nekretninama ili nekretninama uzetim u zakup(leasing)</v>
      </c>
      <c r="F5" s="305"/>
      <c r="G5" s="305"/>
      <c r="H5" s="305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5" t="str">
        <f>BS!E7</f>
        <v>4236795400000</v>
      </c>
      <c r="F7" s="305"/>
      <c r="G7" s="305"/>
      <c r="H7" s="305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5">
        <f>BS!E9</f>
        <v>0</v>
      </c>
      <c r="F9" s="305"/>
      <c r="G9" s="305"/>
      <c r="H9" s="305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5"/>
      <c r="F11" s="305"/>
      <c r="G11" s="305"/>
      <c r="H11" s="305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6" t="s">
        <v>2330</v>
      </c>
      <c r="F12" s="306"/>
      <c r="G12" s="306"/>
      <c r="H12" s="306"/>
      <c r="I12" s="306"/>
      <c r="J12" s="306"/>
      <c r="K12" s="306"/>
    </row>
    <row r="13" spans="1:920" ht="14.25" customHeight="1">
      <c r="E13" s="306" t="s">
        <v>2331</v>
      </c>
      <c r="F13" s="306"/>
      <c r="G13" s="306"/>
      <c r="H13" s="306"/>
      <c r="I13" s="306"/>
      <c r="J13" s="306"/>
      <c r="K13" s="306"/>
    </row>
    <row r="14" spans="1:920" ht="14.25" customHeight="1">
      <c r="E14" s="307" t="s">
        <v>2430</v>
      </c>
      <c r="F14" s="307"/>
      <c r="G14" s="307"/>
      <c r="H14" s="307"/>
      <c r="I14" s="307"/>
      <c r="J14" s="307"/>
      <c r="K14" s="307"/>
    </row>
    <row r="15" spans="1:920" ht="15" customHeight="1">
      <c r="E15" s="307" t="s">
        <v>2604</v>
      </c>
      <c r="F15" s="307"/>
      <c r="G15" s="307"/>
      <c r="H15" s="307"/>
      <c r="I15" s="307"/>
      <c r="J15" s="307"/>
      <c r="K15" s="307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2605</v>
      </c>
      <c r="K17" s="196" t="s">
        <v>2603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459.53142857142859</v>
      </c>
      <c r="D21" s="45" t="str">
        <f>IF(LEN(K21)=0,"",1+ABS((K21*B21)/LEN(K21))+B21)</f>
        <v/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-320965</v>
      </c>
      <c r="K21" s="162"/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1584.1333333333334</v>
      </c>
      <c r="D23" s="45" t="str">
        <f t="shared" si="0"/>
        <v/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474934</v>
      </c>
      <c r="K23" s="162"/>
    </row>
    <row r="24" spans="1:920" s="37" customFormat="1">
      <c r="A24" s="45">
        <v>0.03</v>
      </c>
      <c r="B24" s="45">
        <v>0.85</v>
      </c>
      <c r="C24" s="45">
        <f t="shared" si="0"/>
        <v>52.887999999999991</v>
      </c>
      <c r="D24" s="45" t="str">
        <f t="shared" si="0"/>
        <v/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-8643</v>
      </c>
      <c r="K24" s="162"/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31.12.tekuće godine</v>
      </c>
      <c r="K38" s="196" t="str">
        <f>K17</f>
        <v>Od 01.01. do 31.12.prethodne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/>
      <c r="K50" s="112"/>
    </row>
    <row r="51" spans="1:11" s="37" customFormat="1">
      <c r="A51" s="45">
        <v>0.25</v>
      </c>
      <c r="B51" s="45">
        <v>1.08</v>
      </c>
      <c r="C51" s="45">
        <f t="shared" si="1"/>
        <v>345.6875</v>
      </c>
      <c r="D51" s="45" t="str">
        <f t="shared" si="1"/>
        <v/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5511</v>
      </c>
      <c r="K51" s="112"/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75.88000000000001</v>
      </c>
      <c r="D53" s="45" t="str">
        <f t="shared" si="1"/>
        <v/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-1435</v>
      </c>
      <c r="K53" s="112"/>
    </row>
    <row r="54" spans="1:11" s="37" customFormat="1">
      <c r="A54" s="45">
        <v>0.27</v>
      </c>
      <c r="B54" s="45">
        <v>1.1000000000000001</v>
      </c>
      <c r="C54" s="45">
        <f t="shared" si="1"/>
        <v>4871.4528571428573</v>
      </c>
      <c r="D54" s="45" t="str">
        <f t="shared" si="1"/>
        <v/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-126264</v>
      </c>
      <c r="K54" s="112"/>
    </row>
    <row r="55" spans="1:11" s="37" customFormat="1">
      <c r="A55" s="45">
        <v>0.28000000000000003</v>
      </c>
      <c r="B55" s="45">
        <v>1.1100000000000001</v>
      </c>
      <c r="C55" s="45">
        <f t="shared" si="1"/>
        <v>118.93600000000002</v>
      </c>
      <c r="D55" s="45" t="str">
        <f t="shared" si="1"/>
        <v/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-2101</v>
      </c>
      <c r="K55" s="112"/>
    </row>
    <row r="56" spans="1:11" s="37" customFormat="1">
      <c r="A56" s="45">
        <v>0.28999999999999998</v>
      </c>
      <c r="B56" s="45">
        <v>1.1200000000000001</v>
      </c>
      <c r="C56" s="45" t="str">
        <f t="shared" si="1"/>
        <v/>
      </c>
      <c r="D56" s="45" t="str">
        <f t="shared" si="1"/>
        <v/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/>
      <c r="K56" s="112"/>
    </row>
    <row r="57" spans="1:11" s="37" customFormat="1">
      <c r="A57" s="45">
        <v>0.3</v>
      </c>
      <c r="B57" s="45">
        <v>1.1299999999999999</v>
      </c>
      <c r="C57" s="45">
        <f t="shared" si="1"/>
        <v>1298.32</v>
      </c>
      <c r="D57" s="45" t="str">
        <f t="shared" si="1"/>
        <v/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21617</v>
      </c>
      <c r="K57" s="112"/>
    </row>
    <row r="58" spans="1:11" s="37" customFormat="1">
      <c r="A58" s="45">
        <v>0.31</v>
      </c>
      <c r="B58" s="45">
        <v>1.1399999999999999</v>
      </c>
      <c r="C58" s="45">
        <f t="shared" si="1"/>
        <v>2771.2219999999998</v>
      </c>
      <c r="D58" s="45" t="str">
        <f t="shared" si="1"/>
        <v/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44676</v>
      </c>
      <c r="K58" s="112"/>
    </row>
    <row r="59" spans="1:11" s="37" customFormat="1">
      <c r="A59" s="45">
        <v>0.32</v>
      </c>
      <c r="B59" s="45">
        <v>1.1499999999999999</v>
      </c>
      <c r="C59" s="45">
        <f t="shared" si="1"/>
        <v>321.32</v>
      </c>
      <c r="D59" s="45" t="str">
        <f t="shared" si="1"/>
        <v/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4000</v>
      </c>
      <c r="K59" s="112"/>
    </row>
    <row r="60" spans="1:11" s="37" customFormat="1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>
      <c r="A61" s="45">
        <v>0.34</v>
      </c>
      <c r="B61" s="45">
        <v>1.17</v>
      </c>
      <c r="C61" s="45">
        <f t="shared" si="1"/>
        <v>6211.7800000000007</v>
      </c>
      <c r="D61" s="45" t="str">
        <f t="shared" si="1"/>
        <v/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91330</v>
      </c>
      <c r="K61" s="194" t="str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/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 t="str">
        <f t="shared" si="1"/>
        <v/>
      </c>
      <c r="D63" s="45" t="str">
        <f t="shared" si="1"/>
        <v/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/>
      <c r="K63" s="112"/>
    </row>
    <row r="64" spans="1:11" s="37" customFormat="1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31.12.tekuće godine</v>
      </c>
      <c r="K74" s="196" t="str">
        <f>K17</f>
        <v>Od 01.01. do 31.12.prethodne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>
      <c r="A94" s="45">
        <v>0.62</v>
      </c>
      <c r="B94" s="45">
        <v>1.45</v>
      </c>
      <c r="C94" s="45">
        <f t="shared" si="4"/>
        <v>6.58</v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>
        <v>8</v>
      </c>
      <c r="K94" s="112"/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>
      <c r="A96" s="45">
        <v>0.64</v>
      </c>
      <c r="B96" s="45">
        <v>1.47</v>
      </c>
      <c r="C96" s="45">
        <f t="shared" si="4"/>
        <v>6.76</v>
      </c>
      <c r="D96" s="45" t="str">
        <f t="shared" si="4"/>
        <v/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8</v>
      </c>
      <c r="K96" s="194" t="str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/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31.12.tekuće godine</v>
      </c>
      <c r="K113" s="196" t="str">
        <f>K17</f>
        <v>Od 01.01. do 31.12.prethodne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 t="str">
        <f t="shared" ref="C115:D119" si="6">IF(LEN(J115)=0,"",1+ABS((J115*A115)/LEN(J115))+A115)</f>
        <v/>
      </c>
      <c r="D115" s="45" t="str">
        <f t="shared" si="6"/>
        <v/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 t="str">
        <f>IFERROR(IF(AND(J98,J99,J100,J101,J102,J103,J104,J105,J106,J107,J108,J109,J110)="","",SUM(J98,J99,J100,J101,J102,J103,J104,J105,J106,J107,J108,J109,J110)),"")</f>
        <v/>
      </c>
      <c r="K115" s="194" t="str">
        <f>IFERROR(IF(AND(K98,K99,K100,K101,K102,K103,K104,K105,K106,K107,K108,K109,K110)="","",SUM(K98,K99,K100,K101,K102,K103,K104,K105,K106,K107,K108,K109,K110)),"")</f>
        <v/>
      </c>
    </row>
    <row r="116" spans="1:920" s="37" customFormat="1" ht="25.5">
      <c r="A116" s="45">
        <v>0.79</v>
      </c>
      <c r="B116" s="45">
        <v>1.62</v>
      </c>
      <c r="C116" s="45">
        <f t="shared" si="6"/>
        <v>14433.194000000001</v>
      </c>
      <c r="D116" s="45" t="str">
        <f t="shared" si="6"/>
        <v/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91338</v>
      </c>
      <c r="K116" s="194" t="str">
        <f>IFERROR(IF(AND(K61,K96,K115)="","",SUM(K61,K96,K115)),"")</f>
        <v/>
      </c>
    </row>
    <row r="117" spans="1:920" s="37" customFormat="1">
      <c r="A117" s="45">
        <v>0.8</v>
      </c>
      <c r="B117" s="45">
        <v>1.63</v>
      </c>
      <c r="C117" s="45" t="str">
        <f t="shared" si="6"/>
        <v/>
      </c>
      <c r="D117" s="45" t="str">
        <f t="shared" si="6"/>
        <v/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/>
      <c r="K117" s="114"/>
    </row>
    <row r="118" spans="1:920" s="37" customFormat="1" ht="25.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>
      <c r="A119" s="45">
        <v>0.82</v>
      </c>
      <c r="B119" s="45">
        <v>1.65</v>
      </c>
      <c r="C119" s="45">
        <f t="shared" si="6"/>
        <v>14981.251999999997</v>
      </c>
      <c r="D119" s="45" t="str">
        <f t="shared" si="6"/>
        <v/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91338</v>
      </c>
      <c r="K119" s="194" t="str">
        <f>IFERROR(IF(AND(K116,K117,K118)="","",SUM(K116,K117,K118)),"")</f>
        <v/>
      </c>
    </row>
    <row r="120" spans="1:920" s="37" customFormat="1">
      <c r="A120" s="45"/>
      <c r="B120" s="45"/>
      <c r="C120" s="45">
        <f>IF(ISERROR(ABS(LOG(ABS(SUM(C21:C119)),EXP(3)))),"",ABS(LOG(ABS(SUM(C21:C119)),EXP(3))))</f>
        <v>3.5897681276835374</v>
      </c>
      <c r="D120" s="45" t="str">
        <f>IF(ISERROR(ABS(LOG(ABS(SUM(D21:D119)),EXP(3)))),"",ABS(LOG(ABS(SUM(D21:D119)),EXP(3))))</f>
        <v/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8354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/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3">
        <f>OP!C45</f>
        <v>0</v>
      </c>
      <c r="F123" s="303"/>
      <c r="G123" s="159"/>
      <c r="H123" s="115"/>
      <c r="I123" s="115"/>
      <c r="J123" s="195"/>
      <c r="K123" s="275">
        <f>OP!AJ45</f>
        <v>0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9">
    <tabColor rgb="FF0F932E"/>
  </sheetPr>
  <dimension ref="A1:AKO57"/>
  <sheetViews>
    <sheetView showGridLines="0" view="pageLayout" topLeftCell="U28" zoomScale="50" zoomScaleNormal="40" zoomScaleSheetLayoutView="70" zoomScalePageLayoutView="50" workbookViewId="0">
      <selection activeCell="AD53" sqref="AD53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0" t="str">
        <f>BS!E1</f>
        <v>"TRGOVINA BORAC 23"D.D.TRAVNIK</v>
      </c>
      <c r="W1" s="310"/>
      <c r="X1" s="310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0" t="str">
        <f>BS!E3</f>
        <v>Travnik,Tvornička bb</v>
      </c>
      <c r="W3" s="310"/>
      <c r="X3" s="310"/>
      <c r="Y3" s="310"/>
      <c r="AC3" s="60"/>
      <c r="AD3" s="60"/>
      <c r="AE3" s="60"/>
      <c r="AF3" s="60"/>
      <c r="AG3" s="256" t="s">
        <v>2547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0" t="str">
        <f>BS!E5</f>
        <v>Iznajmljivanje i upravljanje vlastitim nekretninama ili nekretninama uzetim u zakup(leasing)</v>
      </c>
      <c r="W5" s="310"/>
      <c r="X5" s="310"/>
      <c r="Y5" s="310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0" t="str">
        <f>BS!E7</f>
        <v>4236795400000</v>
      </c>
      <c r="W7" s="310"/>
      <c r="X7" s="310"/>
      <c r="Y7" s="310"/>
      <c r="Z7" s="60"/>
      <c r="AA7" s="60"/>
      <c r="AB7" s="60"/>
      <c r="AC7" s="318"/>
      <c r="AD7" s="318"/>
      <c r="AE7" s="318"/>
      <c r="AF7" s="318"/>
      <c r="AG7" s="318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0">
        <f>BS!E9</f>
        <v>0</v>
      </c>
      <c r="W9" s="310"/>
      <c r="X9" s="310"/>
      <c r="Y9" s="310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11"/>
      <c r="W11" s="311"/>
      <c r="X11" s="311"/>
      <c r="Y11" s="311"/>
      <c r="AG11" s="169"/>
      <c r="AH11" s="170"/>
      <c r="AI11" s="170"/>
      <c r="AJ11" s="170"/>
      <c r="AK11" s="170"/>
    </row>
    <row r="12" spans="1:977" ht="25.5">
      <c r="U12" s="319" t="s">
        <v>2505</v>
      </c>
      <c r="V12" s="319"/>
      <c r="W12" s="319"/>
      <c r="X12" s="319"/>
      <c r="Y12" s="319"/>
      <c r="Z12" s="319"/>
      <c r="AA12" s="319"/>
      <c r="AB12" s="319"/>
      <c r="AC12" s="319"/>
      <c r="AD12" s="319"/>
      <c r="AE12" s="319"/>
      <c r="AF12" s="319"/>
      <c r="AG12" s="319"/>
    </row>
    <row r="13" spans="1:977" ht="22.5">
      <c r="U13" s="317" t="s">
        <v>2606</v>
      </c>
      <c r="V13" s="317"/>
      <c r="W13" s="317"/>
      <c r="X13" s="317"/>
      <c r="Y13" s="317"/>
      <c r="Z13" s="317"/>
      <c r="AA13" s="317"/>
      <c r="AB13" s="317"/>
      <c r="AC13" s="317"/>
      <c r="AD13" s="317"/>
      <c r="AE13" s="317"/>
      <c r="AF13" s="317"/>
      <c r="AG13" s="317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20" t="s">
        <v>2506</v>
      </c>
      <c r="V15" s="320"/>
      <c r="W15" s="321" t="s">
        <v>1976</v>
      </c>
      <c r="X15" s="320" t="s">
        <v>2507</v>
      </c>
      <c r="Y15" s="320"/>
      <c r="Z15" s="320"/>
      <c r="AA15" s="320"/>
      <c r="AB15" s="320"/>
      <c r="AC15" s="320"/>
      <c r="AD15" s="322" t="s">
        <v>2508</v>
      </c>
      <c r="AE15" s="322" t="s">
        <v>2509</v>
      </c>
      <c r="AF15" s="322" t="s">
        <v>2510</v>
      </c>
      <c r="AG15" s="322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20"/>
      <c r="V16" s="320"/>
      <c r="W16" s="321"/>
      <c r="X16" s="120" t="s">
        <v>2100</v>
      </c>
      <c r="Y16" s="322" t="s">
        <v>2105</v>
      </c>
      <c r="Z16" s="320" t="s">
        <v>2512</v>
      </c>
      <c r="AA16" s="322" t="s">
        <v>2513</v>
      </c>
      <c r="AB16" s="322" t="s">
        <v>2514</v>
      </c>
      <c r="AC16" s="322" t="s">
        <v>2515</v>
      </c>
      <c r="AD16" s="322"/>
      <c r="AE16" s="322"/>
      <c r="AF16" s="322"/>
      <c r="AG16" s="322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20"/>
      <c r="V17" s="320"/>
      <c r="W17" s="321"/>
      <c r="X17" s="121" t="s">
        <v>138</v>
      </c>
      <c r="Y17" s="322"/>
      <c r="Z17" s="320"/>
      <c r="AA17" s="322"/>
      <c r="AB17" s="322"/>
      <c r="AC17" s="322"/>
      <c r="AD17" s="322"/>
      <c r="AE17" s="322"/>
      <c r="AF17" s="322"/>
      <c r="AG17" s="322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20"/>
      <c r="V18" s="320"/>
      <c r="W18" s="321"/>
      <c r="X18" s="122" t="s">
        <v>2516</v>
      </c>
      <c r="Y18" s="322"/>
      <c r="Z18" s="320"/>
      <c r="AA18" s="322"/>
      <c r="AB18" s="322"/>
      <c r="AC18" s="322"/>
      <c r="AD18" s="322"/>
      <c r="AE18" s="322"/>
      <c r="AF18" s="322"/>
      <c r="AG18" s="322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20"/>
      <c r="V19" s="320"/>
      <c r="W19" s="321"/>
      <c r="X19" s="121" t="s">
        <v>138</v>
      </c>
      <c r="Y19" s="322"/>
      <c r="Z19" s="320"/>
      <c r="AA19" s="322"/>
      <c r="AB19" s="322"/>
      <c r="AC19" s="322"/>
      <c r="AD19" s="322"/>
      <c r="AE19" s="322"/>
      <c r="AF19" s="322"/>
      <c r="AG19" s="322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20"/>
      <c r="V20" s="320"/>
      <c r="W20" s="321"/>
      <c r="X20" s="123" t="s">
        <v>2517</v>
      </c>
      <c r="Y20" s="322"/>
      <c r="Z20" s="320"/>
      <c r="AA20" s="322"/>
      <c r="AB20" s="322"/>
      <c r="AC20" s="322"/>
      <c r="AD20" s="322"/>
      <c r="AE20" s="322"/>
      <c r="AF20" s="322"/>
      <c r="AG20" s="322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6">
        <v>1</v>
      </c>
      <c r="V21" s="316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 t="str">
        <f t="shared" ref="K22:T37" si="0">IF(LEN(X22)=0,"",1+ABS((X22*A22)/LEN(X22))+A22)</f>
        <v/>
      </c>
      <c r="L22" s="45" t="str">
        <f t="shared" si="0"/>
        <v/>
      </c>
      <c r="M22" s="45" t="str">
        <f t="shared" si="0"/>
        <v/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 t="str">
        <f t="shared" si="0"/>
        <v/>
      </c>
      <c r="R22" s="45" t="str">
        <f t="shared" si="0"/>
        <v/>
      </c>
      <c r="S22" s="45" t="str">
        <f t="shared" si="0"/>
        <v/>
      </c>
      <c r="T22" s="45" t="str">
        <f t="shared" si="0"/>
        <v/>
      </c>
      <c r="U22" s="312" t="s">
        <v>2593</v>
      </c>
      <c r="V22" s="312"/>
      <c r="W22" s="119">
        <v>901</v>
      </c>
      <c r="X22" s="125"/>
      <c r="Y22" s="126"/>
      <c r="Z22" s="126"/>
      <c r="AA22" s="126"/>
      <c r="AB22" s="126"/>
      <c r="AC22" s="126"/>
      <c r="AD22" s="126"/>
      <c r="AE22" s="143" t="str">
        <f>IFERROR(IF(AND(X22,Y22,Z22,AA22,AB22,AC22,AD22)="","",SUM(X22,Y22,Z22,AA22,AB22,AC22,AD22)),"")</f>
        <v/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5" t="s">
        <v>2518</v>
      </c>
      <c r="V23" s="315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5" t="s">
        <v>2519</v>
      </c>
      <c r="V24" s="315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 t="str">
        <f t="shared" si="0"/>
        <v/>
      </c>
      <c r="L25" s="45" t="str">
        <f t="shared" si="0"/>
        <v/>
      </c>
      <c r="M25" s="45" t="str">
        <f t="shared" si="0"/>
        <v/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 t="str">
        <f t="shared" si="0"/>
        <v/>
      </c>
      <c r="R25" s="45" t="str">
        <f t="shared" si="0"/>
        <v/>
      </c>
      <c r="S25" s="45" t="str">
        <f t="shared" si="0"/>
        <v/>
      </c>
      <c r="T25" s="45" t="str">
        <f t="shared" si="0"/>
        <v/>
      </c>
      <c r="U25" s="314" t="s">
        <v>2548</v>
      </c>
      <c r="V25" s="314"/>
      <c r="W25" s="119">
        <v>904</v>
      </c>
      <c r="X25" s="143" t="str">
        <f>IFERROR(IF(AND(X22,X23,X24)="","",SUM(X22,X23,X24)),"")</f>
        <v/>
      </c>
      <c r="Y25" s="143" t="str">
        <f t="shared" ref="Y25:AF25" si="1">IFERROR(IF(AND(Y22,Y23,Y24)="","",SUM(Y22,Y23,Y24)),"")</f>
        <v/>
      </c>
      <c r="Z25" s="143" t="str">
        <f t="shared" si="1"/>
        <v/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 t="str">
        <f t="shared" si="1"/>
        <v/>
      </c>
      <c r="AE25" s="143" t="str">
        <f>IFERROR(IF(AND(X25,Y25,Z25,AA25,AB25,AC25,AD25)="","",SUM(X25,Y25,Z25,AA25,AB25,AC25,AD25)),"")</f>
        <v/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 t="str">
        <f t="shared" si="0"/>
        <v/>
      </c>
      <c r="R27" s="45" t="str">
        <f t="shared" si="0"/>
        <v/>
      </c>
      <c r="S27" s="45" t="str">
        <f t="shared" si="0"/>
        <v/>
      </c>
      <c r="T27" s="45" t="str">
        <f t="shared" si="0"/>
        <v/>
      </c>
      <c r="U27" s="315" t="s">
        <v>2520</v>
      </c>
      <c r="V27" s="315"/>
      <c r="W27" s="128">
        <v>905</v>
      </c>
      <c r="X27" s="129"/>
      <c r="Y27" s="129"/>
      <c r="Z27" s="129"/>
      <c r="AA27" s="129"/>
      <c r="AB27" s="129"/>
      <c r="AC27" s="129"/>
      <c r="AD27" s="129"/>
      <c r="AE27" s="144" t="str">
        <f>IFERROR(IF(AND(X27,Y27,Z27,AA27,AB27,AC27,AD27)="","",SUM(X27,Y27,Z27,AA27,AB27,AC27,AD27)),"")</f>
        <v/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5" t="s">
        <v>2521</v>
      </c>
      <c r="V28" s="315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 t="str">
        <f t="shared" si="0"/>
        <v/>
      </c>
      <c r="R29" s="45" t="str">
        <f t="shared" si="0"/>
        <v/>
      </c>
      <c r="S29" s="45" t="str">
        <f t="shared" si="0"/>
        <v/>
      </c>
      <c r="T29" s="45" t="str">
        <f t="shared" si="0"/>
        <v/>
      </c>
      <c r="U29" s="314" t="s">
        <v>2522</v>
      </c>
      <c r="V29" s="315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 t="str">
        <f t="shared" si="2"/>
        <v/>
      </c>
      <c r="AE29" s="143" t="str">
        <f>IFERROR(IF(AND(X29,Y29,Z29,AA29,AB29,AC29,AD29)="","",SUM(X29,Y29,Z29,AA29,AB29,AC29,AD29)),"")</f>
        <v/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5" t="s">
        <v>2523</v>
      </c>
      <c r="V31" s="315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5" t="s">
        <v>2524</v>
      </c>
      <c r="V32" s="315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5" t="s">
        <v>2525</v>
      </c>
      <c r="V33" s="315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15" t="s">
        <v>2526</v>
      </c>
      <c r="V34" s="315"/>
      <c r="W34" s="128">
        <v>911</v>
      </c>
      <c r="X34" s="129"/>
      <c r="Y34" s="129"/>
      <c r="Z34" s="129"/>
      <c r="AA34" s="129"/>
      <c r="AB34" s="129"/>
      <c r="AC34" s="129"/>
      <c r="AD34" s="129"/>
      <c r="AE34" s="144" t="str">
        <f>IFERROR(IF(AND(X34,Y34,Z34,AA34,AB34,AC34,AD34)="","",SUM(X34,Y34,Z34,AA34,AB34,AC34,AD34)),"")</f>
        <v/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13" t="s">
        <v>2527</v>
      </c>
      <c r="V35" s="313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 t="str">
        <f t="shared" si="0"/>
        <v/>
      </c>
      <c r="L37" s="45" t="str">
        <f t="shared" si="0"/>
        <v/>
      </c>
      <c r="M37" s="45" t="str">
        <f t="shared" si="0"/>
        <v/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 t="str">
        <f t="shared" si="0"/>
        <v/>
      </c>
      <c r="R37" s="45" t="str">
        <f t="shared" si="0"/>
        <v/>
      </c>
      <c r="S37" s="45" t="str">
        <f t="shared" si="0"/>
        <v/>
      </c>
      <c r="T37" s="45" t="str">
        <f t="shared" si="0"/>
        <v/>
      </c>
      <c r="U37" s="314" t="s">
        <v>2549</v>
      </c>
      <c r="V37" s="314"/>
      <c r="W37" s="119">
        <v>913</v>
      </c>
      <c r="X37" s="143" t="str">
        <f>IFERROR(IF(AND(X25,X29,X31,X32,X33,X34,X35)="","",SUM(X25,X29,X31)-SUM(X32)-SUM(X33)+SUM(X34,X35)),"")</f>
        <v/>
      </c>
      <c r="Y37" s="143" t="str">
        <f>IFERROR(IF(AND(Y25,Y29,Y31,Y32,Y33,Y34,Y35)="","",SUM(Y25,Y29,Y31)-SUM(Y32)-SUM(Y33)+SUM(Y34,Y35)),"")</f>
        <v/>
      </c>
      <c r="Z37" s="143" t="str">
        <f t="shared" ref="Z37:AD37" si="3">IFERROR(IF(AND(Z25,Z29,Z31,Z32,Z33,Z34,Z35)="","",SUM(Z25,Z29,Z31)-SUM(Z32)-SUM(Z33)+SUM(Z34,Z35)),"")</f>
        <v/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 t="str">
        <f t="shared" si="3"/>
        <v/>
      </c>
      <c r="AE37" s="143" t="str">
        <f>IFERROR(IF(AND(X37,Y37,Z37,AA37,AB37,AC37,AD37)="","",SUM(X37,Y37,Z37,AA37,AB37,AC37,AD37)),"")</f>
        <v/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5" t="s">
        <v>2528</v>
      </c>
      <c r="V39" s="315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5" t="s">
        <v>2529</v>
      </c>
      <c r="V40" s="315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 t="str">
        <f t="shared" si="4"/>
        <v/>
      </c>
      <c r="L41" s="45" t="str">
        <f t="shared" si="4"/>
        <v/>
      </c>
      <c r="M41" s="45" t="str">
        <f t="shared" si="4"/>
        <v/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 t="str">
        <f t="shared" si="4"/>
        <v/>
      </c>
      <c r="R41" s="45" t="str">
        <f t="shared" si="4"/>
        <v/>
      </c>
      <c r="S41" s="45" t="str">
        <f t="shared" si="4"/>
        <v/>
      </c>
      <c r="T41" s="45" t="str">
        <f t="shared" si="4"/>
        <v/>
      </c>
      <c r="U41" s="314" t="s">
        <v>2550</v>
      </c>
      <c r="V41" s="314"/>
      <c r="W41" s="119">
        <v>916</v>
      </c>
      <c r="X41" s="143" t="str">
        <f>IFERROR(IF(AND(X37,X39,X40)="","",SUM(X37,X39,X40)),"")</f>
        <v/>
      </c>
      <c r="Y41" s="143" t="str">
        <f t="shared" ref="Y41:AD41" si="5">IFERROR(IF(AND(Y37,Y39,Y40)="","",SUM(Y37,Y39,Y40)),"")</f>
        <v/>
      </c>
      <c r="Z41" s="143" t="str">
        <f t="shared" si="5"/>
        <v/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 t="str">
        <f t="shared" si="5"/>
        <v/>
      </c>
      <c r="AE41" s="143" t="str">
        <f>IFERROR(IF(AND(X41,Y41,Z41,AA41,AB41,AC41,AD41)="","",SUM(X41,Y41,Z41,AA41,AB41,AC41,AD41)),"")</f>
        <v/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77034.280000000013</v>
      </c>
      <c r="R43" s="45">
        <f t="shared" si="4"/>
        <v>88497.565714285753</v>
      </c>
      <c r="S43" s="45" t="str">
        <f t="shared" si="4"/>
        <v/>
      </c>
      <c r="T43" s="45" t="str">
        <f t="shared" si="4"/>
        <v/>
      </c>
      <c r="U43" s="315" t="s">
        <v>2530</v>
      </c>
      <c r="V43" s="315"/>
      <c r="W43" s="128">
        <v>917</v>
      </c>
      <c r="X43" s="129"/>
      <c r="Y43" s="129"/>
      <c r="Z43" s="129"/>
      <c r="AA43" s="129"/>
      <c r="AB43" s="129"/>
      <c r="AC43" s="129"/>
      <c r="AD43" s="129">
        <v>-320965</v>
      </c>
      <c r="AE43" s="144">
        <f>IFERROR(IF(AND(X43,Y43,Z43,AA43,AB43,AC43,AD43)="","",SUM(X43,Y43,Z43,AA43,AB43,AC43,AD43)),"")</f>
        <v>-320965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5" t="s">
        <v>2531</v>
      </c>
      <c r="V44" s="315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77951.342857142881</v>
      </c>
      <c r="R45" s="45">
        <f t="shared" si="4"/>
        <v>89414.628571428606</v>
      </c>
      <c r="S45" s="45" t="str">
        <f t="shared" si="4"/>
        <v/>
      </c>
      <c r="T45" s="45" t="str">
        <f t="shared" si="4"/>
        <v/>
      </c>
      <c r="U45" s="314" t="s">
        <v>2532</v>
      </c>
      <c r="V45" s="315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-320965</v>
      </c>
      <c r="AE45" s="143">
        <f>IFERROR(IF(AND(X45,Y45,Z45,AA45,AB45,AC45,AD45)="","",SUM(X45,Y45,Z45,AA45,AB45,AC45,AD45)),"")</f>
        <v>-320965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>
        <f t="shared" si="4"/>
        <v>271636.45</v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>
        <f t="shared" si="4"/>
        <v>2662028.4100000011</v>
      </c>
      <c r="S47" s="45" t="str">
        <f t="shared" si="4"/>
        <v/>
      </c>
      <c r="T47" s="45" t="str">
        <f t="shared" si="4"/>
        <v/>
      </c>
      <c r="U47" s="315" t="s">
        <v>2533</v>
      </c>
      <c r="V47" s="315"/>
      <c r="W47" s="128">
        <v>920</v>
      </c>
      <c r="X47" s="129">
        <v>10865410</v>
      </c>
      <c r="Y47" s="129"/>
      <c r="Z47" s="129"/>
      <c r="AA47" s="129"/>
      <c r="AB47" s="129"/>
      <c r="AC47" s="129"/>
      <c r="AD47" s="129"/>
      <c r="AE47" s="144">
        <f>IFERROR(IF(AND(X47,Y47,Z47,AA47,AB47,AC47,AD47)="","",SUM(X47,Y47,Z47,AA47,AB47,AC47,AD47)),"")</f>
        <v>10865410</v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5" t="s">
        <v>2534</v>
      </c>
      <c r="V48" s="315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5" t="s">
        <v>2535</v>
      </c>
      <c r="V49" s="315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>
        <f t="shared" si="4"/>
        <v>426395.39500000014</v>
      </c>
      <c r="R50" s="45">
        <f t="shared" si="4"/>
        <v>487658.95750000019</v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>
        <v>-1960426</v>
      </c>
      <c r="AE50" s="144">
        <f>IFERROR(IF(AND(X50,Y50,Z50,AA50,AB50,AC50,AD50)="","",SUM(X50,Y50,Z50,AA50,AB50,AC50,AD50)),"")</f>
        <v>-1960426</v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>
        <f t="shared" si="4"/>
        <v>3962.6640000000011</v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>
        <f t="shared" si="4"/>
        <v>10708.200000000004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>
        <v>26763</v>
      </c>
      <c r="AA51" s="129"/>
      <c r="AB51" s="129"/>
      <c r="AC51" s="129"/>
      <c r="AD51" s="129"/>
      <c r="AE51" s="144">
        <f>IFERROR(IF(AND(X51,Y51,Z51,AA51,AB51,AC51,AD51)="","",SUM(X51,Y51,Z51,AA51,AB51,AC51,AD51)),"")</f>
        <v>26763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339545.3125</v>
      </c>
      <c r="L53" s="103" t="str">
        <f t="shared" si="4"/>
        <v/>
      </c>
      <c r="M53" s="103">
        <f t="shared" si="4"/>
        <v>4016.2000000000016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501908.7800000002</v>
      </c>
      <c r="R53" s="103">
        <f t="shared" si="4"/>
        <v>2472527.5557142859</v>
      </c>
      <c r="S53" s="103" t="str">
        <f t="shared" si="4"/>
        <v/>
      </c>
      <c r="T53" s="103" t="str">
        <f t="shared" si="4"/>
        <v/>
      </c>
      <c r="U53" s="312" t="s">
        <v>2551</v>
      </c>
      <c r="V53" s="312"/>
      <c r="W53" s="119">
        <v>925</v>
      </c>
      <c r="X53" s="143">
        <f>IFERROR(IF(AND(X41,X45,X47,X48,X49,X50,X51)="","",SUM(X41,X45,X47)-SUM(X48)-SUM(X49)+SUM(X50,X51)),"")</f>
        <v>10865410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26763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-2281391</v>
      </c>
      <c r="AE53" s="143">
        <f>IFERROR(IF(AND(X53,Y53,Z53,AA53,AB53,AC53,AD53)="","",SUM(X53,Y53,Z53,AA53,AB53,AC53,AD53)),"")</f>
        <v>8610782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4.4410498925158794</v>
      </c>
      <c r="L54" s="239" t="str">
        <f t="shared" ref="L54:T54" si="8">IF(ISERROR(ABS(LOG(ABS(SUM(L22:L53)),EXP(3)))),"",ABS(LOG(ABS(SUM(L22:L53)),EXP(3))))</f>
        <v/>
      </c>
      <c r="M54" s="239">
        <f t="shared" si="8"/>
        <v>2.9948504414735226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4.6318376927456333</v>
      </c>
      <c r="R54" s="239">
        <f t="shared" si="8"/>
        <v>5.1917449636230169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09">
        <f>OP!C45</f>
        <v>0</v>
      </c>
      <c r="V57" s="309"/>
      <c r="AG57" s="274">
        <f>OP!AJ45</f>
        <v>0</v>
      </c>
    </row>
  </sheetData>
  <sheetProtection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F932E"/>
  </sheetPr>
  <dimension ref="A1:AIJ60"/>
  <sheetViews>
    <sheetView showGridLines="0" view="pageLayout" topLeftCell="B1" zoomScale="80" zoomScalePageLayoutView="80" workbookViewId="0">
      <selection activeCell="C17" sqref="C17:R17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23" t="str">
        <f>BS!E1</f>
        <v>"TRGOVINA BORAC 23"D.D.TRAVNIK</v>
      </c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99" t="s">
        <v>2541</v>
      </c>
      <c r="AL1" s="300"/>
      <c r="AM1" s="300"/>
      <c r="AN1" s="300"/>
      <c r="AO1" s="300"/>
      <c r="AP1" s="300"/>
      <c r="AQ1" s="300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37" t="s">
        <v>2588</v>
      </c>
      <c r="AL2" s="337"/>
      <c r="AM2" s="337"/>
      <c r="AN2" s="337"/>
      <c r="AO2" s="337"/>
      <c r="AP2" s="337"/>
      <c r="AQ2" s="337"/>
    </row>
    <row r="3" spans="1:920" s="81" customFormat="1" ht="15" customHeight="1">
      <c r="B3" s="266"/>
      <c r="C3" s="323" t="str">
        <f>BS!E3</f>
        <v>Travnik,Tvornička bb</v>
      </c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7"/>
      <c r="AL4" s="287"/>
      <c r="AM4" s="287"/>
      <c r="AN4" s="287"/>
      <c r="AO4" s="287"/>
      <c r="AP4" s="287"/>
      <c r="AQ4" s="287"/>
    </row>
    <row r="5" spans="1:920" s="80" customFormat="1" ht="15" customHeight="1">
      <c r="C5" s="278" t="str">
        <f>BS!E5</f>
        <v>Iznajmljivanje i upravljanje vlastitim nekretninama ili nekretninama uzetim u zakup(leasing)</v>
      </c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23" t="str">
        <f>BS!E7</f>
        <v>4236795400000</v>
      </c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23">
        <f>BS!E9</f>
        <v>0</v>
      </c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</row>
    <row r="10" spans="1:920" ht="21" customHeight="1">
      <c r="C10" s="271" t="s">
        <v>2544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38" t="s">
        <v>2589</v>
      </c>
      <c r="D11" s="339"/>
      <c r="E11" s="339"/>
      <c r="F11" s="339"/>
      <c r="G11" s="339"/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39"/>
      <c r="Z11" s="339"/>
      <c r="AA11" s="339"/>
      <c r="AB11" s="339"/>
      <c r="AC11" s="339"/>
      <c r="AD11" s="339"/>
      <c r="AE11" s="339"/>
      <c r="AF11" s="339"/>
      <c r="AG11" s="339"/>
      <c r="AH11" s="339"/>
      <c r="AI11" s="339"/>
      <c r="AJ11" s="339"/>
      <c r="AK11" s="339"/>
      <c r="AL11" s="339"/>
      <c r="AM11" s="339"/>
      <c r="AN11" s="339"/>
      <c r="AO11" s="339"/>
      <c r="AP11" s="339"/>
      <c r="AQ11" s="339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  <c r="Z12" s="339"/>
      <c r="AA12" s="339"/>
      <c r="AB12" s="339"/>
      <c r="AC12" s="339"/>
      <c r="AD12" s="339"/>
      <c r="AE12" s="339"/>
      <c r="AF12" s="339"/>
      <c r="AG12" s="339"/>
      <c r="AH12" s="339"/>
      <c r="AI12" s="339"/>
      <c r="AJ12" s="339"/>
      <c r="AK12" s="339"/>
      <c r="AL12" s="339"/>
      <c r="AM12" s="339"/>
      <c r="AN12" s="339"/>
      <c r="AO12" s="339"/>
      <c r="AP12" s="339"/>
      <c r="AQ12" s="339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27" t="s">
        <v>2590</v>
      </c>
      <c r="D14" s="328"/>
      <c r="E14" s="328"/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9"/>
      <c r="S14" s="327" t="s">
        <v>2591</v>
      </c>
      <c r="T14" s="328"/>
      <c r="U14" s="328"/>
      <c r="V14" s="328"/>
      <c r="W14" s="328"/>
      <c r="X14" s="328"/>
      <c r="Y14" s="328"/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9"/>
    </row>
    <row r="15" spans="1:920">
      <c r="C15" s="330"/>
      <c r="D15" s="331"/>
      <c r="E15" s="331"/>
      <c r="F15" s="331"/>
      <c r="G15" s="331"/>
      <c r="H15" s="331"/>
      <c r="I15" s="331"/>
      <c r="J15" s="331"/>
      <c r="K15" s="331"/>
      <c r="L15" s="331"/>
      <c r="M15" s="331"/>
      <c r="N15" s="331"/>
      <c r="O15" s="331"/>
      <c r="P15" s="331"/>
      <c r="Q15" s="331"/>
      <c r="R15" s="332"/>
      <c r="S15" s="330"/>
      <c r="T15" s="331"/>
      <c r="U15" s="331"/>
      <c r="V15" s="331"/>
      <c r="W15" s="331"/>
      <c r="X15" s="331"/>
      <c r="Y15" s="331"/>
      <c r="Z15" s="331"/>
      <c r="AA15" s="331"/>
      <c r="AB15" s="331"/>
      <c r="AC15" s="331"/>
      <c r="AD15" s="331"/>
      <c r="AE15" s="331"/>
      <c r="AF15" s="331"/>
      <c r="AG15" s="331"/>
      <c r="AH15" s="331"/>
      <c r="AI15" s="331"/>
      <c r="AJ15" s="331"/>
      <c r="AK15" s="331"/>
      <c r="AL15" s="331"/>
      <c r="AM15" s="331"/>
      <c r="AN15" s="331"/>
      <c r="AO15" s="331"/>
      <c r="AP15" s="331"/>
      <c r="AQ15" s="332"/>
    </row>
    <row r="16" spans="1:920" s="88" customFormat="1">
      <c r="A16" s="77">
        <v>0.01</v>
      </c>
      <c r="B16" s="77" t="str">
        <f>IF(LEN(Y16)=0,"",1+ABS((Y16*A16)/LEN(Y16))+A16)</f>
        <v/>
      </c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</row>
    <row r="17" spans="1:43" s="88" customFormat="1">
      <c r="A17" s="77"/>
      <c r="B17" s="77"/>
      <c r="C17" s="335"/>
      <c r="D17" s="335"/>
      <c r="E17" s="335"/>
      <c r="F17" s="335"/>
      <c r="G17" s="335"/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4"/>
      <c r="AD17" s="334"/>
      <c r="AE17" s="334"/>
      <c r="AF17" s="334"/>
      <c r="AG17" s="334"/>
      <c r="AH17" s="334"/>
      <c r="AI17" s="334"/>
      <c r="AJ17" s="334"/>
      <c r="AK17" s="334"/>
      <c r="AL17" s="334"/>
      <c r="AM17" s="334"/>
      <c r="AN17" s="334"/>
      <c r="AO17" s="334"/>
      <c r="AP17" s="334"/>
      <c r="AQ17" s="334"/>
    </row>
    <row r="18" spans="1:43" s="88" customFormat="1">
      <c r="A18" s="77"/>
      <c r="B18" s="77"/>
      <c r="C18" s="336"/>
      <c r="D18" s="336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4"/>
      <c r="AN18" s="334"/>
      <c r="AO18" s="334"/>
      <c r="AP18" s="334"/>
      <c r="AQ18" s="334"/>
    </row>
    <row r="19" spans="1:43" s="88" customFormat="1">
      <c r="A19" s="77"/>
      <c r="B19" s="77"/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  <c r="AQ19" s="334"/>
    </row>
    <row r="20" spans="1:43" s="88" customFormat="1">
      <c r="A20" s="77"/>
      <c r="B20" s="77"/>
      <c r="C20" s="336"/>
      <c r="D20" s="336"/>
      <c r="E20" s="336"/>
      <c r="F20" s="336"/>
      <c r="G20" s="336"/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</row>
    <row r="21" spans="1:43" s="88" customFormat="1">
      <c r="A21" s="77"/>
      <c r="B21" s="77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36"/>
      <c r="N21" s="336"/>
      <c r="O21" s="336"/>
      <c r="P21" s="336"/>
      <c r="Q21" s="336"/>
      <c r="R21" s="336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334"/>
      <c r="AG21" s="334"/>
      <c r="AH21" s="334"/>
      <c r="AI21" s="334"/>
      <c r="AJ21" s="334"/>
      <c r="AK21" s="334"/>
      <c r="AL21" s="334"/>
      <c r="AM21" s="334"/>
      <c r="AN21" s="334"/>
      <c r="AO21" s="334"/>
      <c r="AP21" s="334"/>
      <c r="AQ21" s="334"/>
    </row>
    <row r="22" spans="1:43" s="88" customFormat="1">
      <c r="A22" s="77"/>
      <c r="B22" s="77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4"/>
      <c r="T22" s="334"/>
      <c r="U22" s="334"/>
      <c r="V22" s="334"/>
      <c r="W22" s="334"/>
      <c r="X22" s="334"/>
      <c r="Y22" s="334"/>
      <c r="Z22" s="334"/>
      <c r="AA22" s="334"/>
      <c r="AB22" s="334"/>
      <c r="AC22" s="334"/>
      <c r="AD22" s="334"/>
      <c r="AE22" s="334"/>
      <c r="AF22" s="334"/>
      <c r="AG22" s="334"/>
      <c r="AH22" s="334"/>
      <c r="AI22" s="334"/>
      <c r="AJ22" s="334"/>
      <c r="AK22" s="334"/>
      <c r="AL22" s="334"/>
      <c r="AM22" s="334"/>
      <c r="AN22" s="334"/>
      <c r="AO22" s="334"/>
      <c r="AP22" s="334"/>
      <c r="AQ22" s="334"/>
    </row>
    <row r="23" spans="1:43" s="88" customFormat="1">
      <c r="A23" s="77"/>
      <c r="B23" s="77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</row>
    <row r="24" spans="1:43" s="88" customFormat="1">
      <c r="A24" s="77"/>
      <c r="B24" s="77"/>
      <c r="C24" s="336"/>
      <c r="D24" s="336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4"/>
      <c r="T24" s="334"/>
      <c r="U24" s="334"/>
      <c r="V24" s="334"/>
      <c r="W24" s="334"/>
      <c r="X24" s="334"/>
      <c r="Y24" s="334"/>
      <c r="Z24" s="334"/>
      <c r="AA24" s="334"/>
      <c r="AB24" s="334"/>
      <c r="AC24" s="334"/>
      <c r="AD24" s="334"/>
      <c r="AE24" s="334"/>
      <c r="AF24" s="334"/>
      <c r="AG24" s="334"/>
      <c r="AH24" s="334"/>
      <c r="AI24" s="334"/>
      <c r="AJ24" s="334"/>
      <c r="AK24" s="334"/>
      <c r="AL24" s="334"/>
      <c r="AM24" s="334"/>
      <c r="AN24" s="334"/>
      <c r="AO24" s="334"/>
      <c r="AP24" s="334"/>
      <c r="AQ24" s="334"/>
    </row>
    <row r="25" spans="1:43" s="88" customFormat="1">
      <c r="A25" s="77"/>
      <c r="B25" s="77"/>
      <c r="C25" s="336"/>
      <c r="D25" s="336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4"/>
      <c r="T25" s="334"/>
      <c r="U25" s="334"/>
      <c r="V25" s="334"/>
      <c r="W25" s="334"/>
      <c r="X25" s="334"/>
      <c r="Y25" s="334"/>
      <c r="Z25" s="334"/>
      <c r="AA25" s="334"/>
      <c r="AB25" s="334"/>
      <c r="AC25" s="334"/>
      <c r="AD25" s="334"/>
      <c r="AE25" s="334"/>
      <c r="AF25" s="334"/>
      <c r="AG25" s="334"/>
      <c r="AH25" s="334"/>
      <c r="AI25" s="334"/>
      <c r="AJ25" s="334"/>
      <c r="AK25" s="334"/>
      <c r="AL25" s="334"/>
      <c r="AM25" s="334"/>
      <c r="AN25" s="334"/>
      <c r="AO25" s="334"/>
      <c r="AP25" s="334"/>
      <c r="AQ25" s="334"/>
    </row>
    <row r="26" spans="1:43" s="88" customFormat="1">
      <c r="A26" s="77"/>
      <c r="B26" s="77"/>
      <c r="C26" s="336"/>
      <c r="D26" s="336"/>
      <c r="E26" s="336"/>
      <c r="F26" s="336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34"/>
      <c r="AP26" s="334"/>
      <c r="AQ26" s="334"/>
    </row>
    <row r="27" spans="1:43" s="88" customFormat="1">
      <c r="A27" s="77"/>
      <c r="B27" s="77"/>
      <c r="C27" s="336"/>
      <c r="D27" s="336"/>
      <c r="E27" s="336"/>
      <c r="F27" s="336"/>
      <c r="G27" s="336"/>
      <c r="H27" s="336"/>
      <c r="I27" s="336"/>
      <c r="J27" s="336"/>
      <c r="K27" s="336"/>
      <c r="L27" s="336"/>
      <c r="M27" s="336"/>
      <c r="N27" s="336"/>
      <c r="O27" s="336"/>
      <c r="P27" s="336"/>
      <c r="Q27" s="336"/>
      <c r="R27" s="336"/>
      <c r="S27" s="334"/>
      <c r="T27" s="334"/>
      <c r="U27" s="334"/>
      <c r="V27" s="334"/>
      <c r="W27" s="334"/>
      <c r="X27" s="334"/>
      <c r="Y27" s="334"/>
      <c r="Z27" s="334"/>
      <c r="AA27" s="334"/>
      <c r="AB27" s="334"/>
      <c r="AC27" s="334"/>
      <c r="AD27" s="334"/>
      <c r="AE27" s="334"/>
      <c r="AF27" s="334"/>
      <c r="AG27" s="334"/>
      <c r="AH27" s="334"/>
      <c r="AI27" s="334"/>
      <c r="AJ27" s="334"/>
      <c r="AK27" s="334"/>
      <c r="AL27" s="334"/>
      <c r="AM27" s="334"/>
      <c r="AN27" s="334"/>
      <c r="AO27" s="334"/>
      <c r="AP27" s="334"/>
      <c r="AQ27" s="334"/>
    </row>
    <row r="28" spans="1:43" s="88" customFormat="1">
      <c r="A28" s="77"/>
      <c r="B28" s="77"/>
      <c r="C28" s="336"/>
      <c r="D28" s="336"/>
      <c r="E28" s="336"/>
      <c r="F28" s="336"/>
      <c r="G28" s="336"/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34"/>
      <c r="AP28" s="334"/>
      <c r="AQ28" s="334"/>
    </row>
    <row r="29" spans="1:43" s="88" customFormat="1">
      <c r="A29" s="77"/>
      <c r="B29" s="77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4"/>
      <c r="AD29" s="334"/>
      <c r="AE29" s="334"/>
      <c r="AF29" s="334"/>
      <c r="AG29" s="334"/>
      <c r="AH29" s="334"/>
      <c r="AI29" s="334"/>
      <c r="AJ29" s="334"/>
      <c r="AK29" s="334"/>
      <c r="AL29" s="334"/>
      <c r="AM29" s="334"/>
      <c r="AN29" s="334"/>
      <c r="AO29" s="334"/>
      <c r="AP29" s="334"/>
      <c r="AQ29" s="334"/>
    </row>
    <row r="30" spans="1:43" s="88" customFormat="1">
      <c r="A30" s="77"/>
      <c r="B30" s="77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4"/>
      <c r="AD30" s="334"/>
      <c r="AE30" s="334"/>
      <c r="AF30" s="334"/>
      <c r="AG30" s="334"/>
      <c r="AH30" s="334"/>
      <c r="AI30" s="334"/>
      <c r="AJ30" s="334"/>
      <c r="AK30" s="334"/>
      <c r="AL30" s="334"/>
      <c r="AM30" s="334"/>
      <c r="AN30" s="334"/>
      <c r="AO30" s="334"/>
      <c r="AP30" s="334"/>
      <c r="AQ30" s="334"/>
    </row>
    <row r="31" spans="1:43" s="88" customFormat="1">
      <c r="A31" s="77"/>
      <c r="B31" s="77"/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</row>
    <row r="32" spans="1:43" s="88" customFormat="1">
      <c r="A32" s="77"/>
      <c r="B32" s="77"/>
      <c r="C32" s="336"/>
      <c r="D32" s="336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</row>
    <row r="33" spans="1:43" s="88" customFormat="1">
      <c r="A33" s="77"/>
      <c r="B33" s="77"/>
      <c r="C33" s="336"/>
      <c r="D33" s="336"/>
      <c r="E33" s="336"/>
      <c r="F33" s="336"/>
      <c r="G33" s="336"/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336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</row>
    <row r="34" spans="1:43" s="88" customFormat="1">
      <c r="A34" s="77"/>
      <c r="B34" s="77"/>
      <c r="C34" s="336"/>
      <c r="D34" s="336"/>
      <c r="E34" s="336"/>
      <c r="F34" s="336"/>
      <c r="G34" s="336"/>
      <c r="H34" s="336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334"/>
      <c r="AI34" s="334"/>
      <c r="AJ34" s="334"/>
      <c r="AK34" s="334"/>
      <c r="AL34" s="334"/>
      <c r="AM34" s="334"/>
      <c r="AN34" s="334"/>
      <c r="AO34" s="334"/>
      <c r="AP34" s="334"/>
      <c r="AQ34" s="334"/>
    </row>
    <row r="35" spans="1:43" s="88" customFormat="1">
      <c r="A35" s="77"/>
      <c r="B35" s="77"/>
      <c r="C35" s="336"/>
      <c r="D35" s="336"/>
      <c r="E35" s="336"/>
      <c r="F35" s="336"/>
      <c r="G35" s="336"/>
      <c r="H35" s="336"/>
      <c r="I35" s="336"/>
      <c r="J35" s="336"/>
      <c r="K35" s="336"/>
      <c r="L35" s="336"/>
      <c r="M35" s="336"/>
      <c r="N35" s="336"/>
      <c r="O35" s="336"/>
      <c r="P35" s="336"/>
      <c r="Q35" s="336"/>
      <c r="R35" s="336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334"/>
      <c r="AG35" s="334"/>
      <c r="AH35" s="334"/>
      <c r="AI35" s="334"/>
      <c r="AJ35" s="334"/>
      <c r="AK35" s="334"/>
      <c r="AL35" s="334"/>
      <c r="AM35" s="334"/>
      <c r="AN35" s="334"/>
      <c r="AO35" s="334"/>
      <c r="AP35" s="334"/>
      <c r="AQ35" s="334"/>
    </row>
    <row r="36" spans="1:43" s="88" customFormat="1">
      <c r="A36" s="77"/>
      <c r="B36" s="77"/>
      <c r="C36" s="336"/>
      <c r="D36" s="336"/>
      <c r="E36" s="336"/>
      <c r="F36" s="336"/>
      <c r="G36" s="336"/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4"/>
      <c r="T36" s="334"/>
      <c r="U36" s="334"/>
      <c r="V36" s="334"/>
      <c r="W36" s="334"/>
      <c r="X36" s="334"/>
      <c r="Y36" s="334"/>
      <c r="Z36" s="334"/>
      <c r="AA36" s="334"/>
      <c r="AB36" s="334"/>
      <c r="AC36" s="334"/>
      <c r="AD36" s="334"/>
      <c r="AE36" s="334"/>
      <c r="AF36" s="334"/>
      <c r="AG36" s="334"/>
      <c r="AH36" s="334"/>
      <c r="AI36" s="334"/>
      <c r="AJ36" s="334"/>
      <c r="AK36" s="334"/>
      <c r="AL36" s="334"/>
      <c r="AM36" s="334"/>
      <c r="AN36" s="334"/>
      <c r="AO36" s="334"/>
      <c r="AP36" s="334"/>
      <c r="AQ36" s="334"/>
    </row>
    <row r="37" spans="1:43" s="88" customFormat="1">
      <c r="A37" s="77"/>
      <c r="B37" s="77"/>
      <c r="C37" s="336"/>
      <c r="D37" s="336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4"/>
      <c r="AD37" s="334"/>
      <c r="AE37" s="334"/>
      <c r="AF37" s="334"/>
      <c r="AG37" s="334"/>
      <c r="AH37" s="334"/>
      <c r="AI37" s="334"/>
      <c r="AJ37" s="334"/>
      <c r="AK37" s="334"/>
      <c r="AL37" s="334"/>
      <c r="AM37" s="334"/>
      <c r="AN37" s="334"/>
      <c r="AO37" s="334"/>
      <c r="AP37" s="334"/>
      <c r="AQ37" s="334"/>
    </row>
    <row r="38" spans="1:43" s="88" customFormat="1">
      <c r="A38" s="77"/>
      <c r="B38" s="77"/>
      <c r="C38" s="336"/>
      <c r="D38" s="336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4"/>
      <c r="AK38" s="334"/>
      <c r="AL38" s="334"/>
      <c r="AM38" s="334"/>
      <c r="AN38" s="334"/>
      <c r="AO38" s="334"/>
      <c r="AP38" s="334"/>
      <c r="AQ38" s="334"/>
    </row>
    <row r="39" spans="1:43" s="88" customFormat="1">
      <c r="A39" s="77"/>
      <c r="B39" s="77"/>
      <c r="C39" s="336"/>
      <c r="D39" s="336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4"/>
      <c r="T39" s="334"/>
      <c r="U39" s="334"/>
      <c r="V39" s="334"/>
      <c r="W39" s="334"/>
      <c r="X39" s="334"/>
      <c r="Y39" s="334"/>
      <c r="Z39" s="334"/>
      <c r="AA39" s="334"/>
      <c r="AB39" s="334"/>
      <c r="AC39" s="334"/>
      <c r="AD39" s="334"/>
      <c r="AE39" s="334"/>
      <c r="AF39" s="334"/>
      <c r="AG39" s="334"/>
      <c r="AH39" s="334"/>
      <c r="AI39" s="334"/>
      <c r="AJ39" s="334"/>
      <c r="AK39" s="334"/>
      <c r="AL39" s="334"/>
      <c r="AM39" s="334"/>
      <c r="AN39" s="334"/>
      <c r="AO39" s="334"/>
      <c r="AP39" s="334"/>
      <c r="AQ39" s="334"/>
    </row>
    <row r="40" spans="1:43" s="88" customFormat="1">
      <c r="A40" s="77"/>
      <c r="B40" s="77"/>
      <c r="C40" s="336"/>
      <c r="D40" s="336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4"/>
      <c r="AG40" s="334"/>
      <c r="AH40" s="334"/>
      <c r="AI40" s="334"/>
      <c r="AJ40" s="334"/>
      <c r="AK40" s="334"/>
      <c r="AL40" s="334"/>
      <c r="AM40" s="334"/>
      <c r="AN40" s="334"/>
      <c r="AO40" s="334"/>
      <c r="AP40" s="334"/>
      <c r="AQ40" s="334"/>
    </row>
    <row r="41" spans="1:43" s="88" customFormat="1">
      <c r="A41" s="77"/>
      <c r="B41" s="77"/>
      <c r="C41" s="336"/>
      <c r="D41" s="336"/>
      <c r="E41" s="336"/>
      <c r="F41" s="336"/>
      <c r="G41" s="336"/>
      <c r="H41" s="336"/>
      <c r="I41" s="336"/>
      <c r="J41" s="336"/>
      <c r="K41" s="336"/>
      <c r="L41" s="336"/>
      <c r="M41" s="336"/>
      <c r="N41" s="336"/>
      <c r="O41" s="336"/>
      <c r="P41" s="336"/>
      <c r="Q41" s="336"/>
      <c r="R41" s="336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4"/>
      <c r="AG41" s="334"/>
      <c r="AH41" s="334"/>
      <c r="AI41" s="334"/>
      <c r="AJ41" s="334"/>
      <c r="AK41" s="334"/>
      <c r="AL41" s="334"/>
      <c r="AM41" s="334"/>
      <c r="AN41" s="334"/>
      <c r="AO41" s="334"/>
      <c r="AP41" s="334"/>
      <c r="AQ41" s="334"/>
    </row>
    <row r="42" spans="1:43" s="88" customFormat="1">
      <c r="A42" s="77"/>
      <c r="B42" s="77"/>
      <c r="C42" s="336"/>
      <c r="D42" s="336"/>
      <c r="E42" s="336"/>
      <c r="F42" s="336"/>
      <c r="G42" s="336"/>
      <c r="H42" s="336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4"/>
      <c r="AG42" s="334"/>
      <c r="AH42" s="334"/>
      <c r="AI42" s="334"/>
      <c r="AJ42" s="334"/>
      <c r="AK42" s="334"/>
      <c r="AL42" s="334"/>
      <c r="AM42" s="334"/>
      <c r="AN42" s="334"/>
      <c r="AO42" s="334"/>
      <c r="AP42" s="334"/>
      <c r="AQ42" s="334"/>
    </row>
    <row r="43" spans="1:43" s="88" customFormat="1">
      <c r="A43" s="77"/>
      <c r="B43" s="77"/>
      <c r="C43" s="336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4"/>
      <c r="AG43" s="334"/>
      <c r="AH43" s="334"/>
      <c r="AI43" s="334"/>
      <c r="AJ43" s="334"/>
      <c r="AK43" s="334"/>
      <c r="AL43" s="334"/>
      <c r="AM43" s="334"/>
      <c r="AN43" s="334"/>
      <c r="AO43" s="334"/>
      <c r="AP43" s="334"/>
      <c r="AQ43" s="334"/>
    </row>
    <row r="44" spans="1:43" s="88" customFormat="1">
      <c r="A44" s="77"/>
      <c r="B44" s="77"/>
      <c r="C44" s="336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4"/>
      <c r="T44" s="334"/>
      <c r="U44" s="334"/>
      <c r="V44" s="334"/>
      <c r="W44" s="334"/>
      <c r="X44" s="334"/>
      <c r="Y44" s="334"/>
      <c r="Z44" s="334"/>
      <c r="AA44" s="334"/>
      <c r="AB44" s="334"/>
      <c r="AC44" s="334"/>
      <c r="AD44" s="334"/>
      <c r="AE44" s="334"/>
      <c r="AF44" s="334"/>
      <c r="AG44" s="334"/>
      <c r="AH44" s="334"/>
      <c r="AI44" s="334"/>
      <c r="AJ44" s="334"/>
      <c r="AK44" s="334"/>
      <c r="AL44" s="334"/>
      <c r="AM44" s="334"/>
      <c r="AN44" s="334"/>
      <c r="AO44" s="334"/>
      <c r="AP44" s="334"/>
      <c r="AQ44" s="334"/>
    </row>
    <row r="45" spans="1:43" s="88" customFormat="1">
      <c r="A45" s="77"/>
      <c r="B45" s="77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4"/>
      <c r="T45" s="334"/>
      <c r="U45" s="334"/>
      <c r="V45" s="334"/>
      <c r="W45" s="334"/>
      <c r="X45" s="334"/>
      <c r="Y45" s="334"/>
      <c r="Z45" s="334"/>
      <c r="AA45" s="334"/>
      <c r="AB45" s="334"/>
      <c r="AC45" s="334"/>
      <c r="AD45" s="334"/>
      <c r="AE45" s="334"/>
      <c r="AF45" s="334"/>
      <c r="AG45" s="334"/>
      <c r="AH45" s="334"/>
      <c r="AI45" s="334"/>
      <c r="AJ45" s="334"/>
      <c r="AK45" s="334"/>
      <c r="AL45" s="334"/>
      <c r="AM45" s="334"/>
      <c r="AN45" s="334"/>
      <c r="AO45" s="334"/>
      <c r="AP45" s="334"/>
      <c r="AQ45" s="334"/>
    </row>
    <row r="46" spans="1:43" s="88" customFormat="1">
      <c r="A46" s="77"/>
      <c r="B46" s="77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4"/>
      <c r="T46" s="334"/>
      <c r="U46" s="334"/>
      <c r="V46" s="334"/>
      <c r="W46" s="334"/>
      <c r="X46" s="334"/>
      <c r="Y46" s="334"/>
      <c r="Z46" s="334"/>
      <c r="AA46" s="334"/>
      <c r="AB46" s="334"/>
      <c r="AC46" s="334"/>
      <c r="AD46" s="334"/>
      <c r="AE46" s="334"/>
      <c r="AF46" s="334"/>
      <c r="AG46" s="334"/>
      <c r="AH46" s="334"/>
      <c r="AI46" s="334"/>
      <c r="AJ46" s="334"/>
      <c r="AK46" s="334"/>
      <c r="AL46" s="334"/>
      <c r="AM46" s="334"/>
      <c r="AN46" s="334"/>
      <c r="AO46" s="334"/>
      <c r="AP46" s="334"/>
      <c r="AQ46" s="334"/>
    </row>
    <row r="47" spans="1:43" s="88" customFormat="1">
      <c r="A47" s="77"/>
      <c r="B47" s="77"/>
      <c r="C47" s="336"/>
      <c r="D47" s="336"/>
      <c r="E47" s="336"/>
      <c r="F47" s="336"/>
      <c r="G47" s="336"/>
      <c r="H47" s="336"/>
      <c r="I47" s="336"/>
      <c r="J47" s="336"/>
      <c r="K47" s="336"/>
      <c r="L47" s="336"/>
      <c r="M47" s="336"/>
      <c r="N47" s="336"/>
      <c r="O47" s="336"/>
      <c r="P47" s="336"/>
      <c r="Q47" s="336"/>
      <c r="R47" s="336"/>
      <c r="S47" s="334"/>
      <c r="T47" s="334"/>
      <c r="U47" s="334"/>
      <c r="V47" s="334"/>
      <c r="W47" s="334"/>
      <c r="X47" s="334"/>
      <c r="Y47" s="334"/>
      <c r="Z47" s="334"/>
      <c r="AA47" s="334"/>
      <c r="AB47" s="334"/>
      <c r="AC47" s="334"/>
      <c r="AD47" s="334"/>
      <c r="AE47" s="334"/>
      <c r="AF47" s="334"/>
      <c r="AG47" s="334"/>
      <c r="AH47" s="334"/>
      <c r="AI47" s="334"/>
      <c r="AJ47" s="334"/>
      <c r="AK47" s="334"/>
      <c r="AL47" s="334"/>
      <c r="AM47" s="334"/>
      <c r="AN47" s="334"/>
      <c r="AO47" s="334"/>
      <c r="AP47" s="334"/>
      <c r="AQ47" s="334"/>
    </row>
    <row r="48" spans="1:43" s="88" customFormat="1">
      <c r="A48" s="77"/>
      <c r="B48" s="77"/>
      <c r="C48" s="336"/>
      <c r="D48" s="336"/>
      <c r="E48" s="336"/>
      <c r="F48" s="336"/>
      <c r="G48" s="336"/>
      <c r="H48" s="336"/>
      <c r="I48" s="336"/>
      <c r="J48" s="336"/>
      <c r="K48" s="336"/>
      <c r="L48" s="336"/>
      <c r="M48" s="336"/>
      <c r="N48" s="336"/>
      <c r="O48" s="336"/>
      <c r="P48" s="336"/>
      <c r="Q48" s="336"/>
      <c r="R48" s="336"/>
      <c r="S48" s="334"/>
      <c r="T48" s="334"/>
      <c r="U48" s="334"/>
      <c r="V48" s="334"/>
      <c r="W48" s="334"/>
      <c r="X48" s="334"/>
      <c r="Y48" s="334"/>
      <c r="Z48" s="334"/>
      <c r="AA48" s="334"/>
      <c r="AB48" s="334"/>
      <c r="AC48" s="334"/>
      <c r="AD48" s="334"/>
      <c r="AE48" s="334"/>
      <c r="AF48" s="334"/>
      <c r="AG48" s="334"/>
      <c r="AH48" s="334"/>
      <c r="AI48" s="334"/>
      <c r="AJ48" s="334"/>
      <c r="AK48" s="334"/>
      <c r="AL48" s="334"/>
      <c r="AM48" s="334"/>
      <c r="AN48" s="334"/>
      <c r="AO48" s="334"/>
      <c r="AP48" s="334"/>
      <c r="AQ48" s="334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4" t="s">
        <v>2149</v>
      </c>
      <c r="D51" s="294"/>
      <c r="E51" s="294"/>
      <c r="F51" s="294"/>
      <c r="G51" s="294"/>
      <c r="H51" s="294"/>
      <c r="I51" s="294"/>
      <c r="J51" s="294"/>
      <c r="K51" s="294"/>
      <c r="L51" s="294"/>
      <c r="T51" s="100"/>
      <c r="AE51" s="100" t="s">
        <v>2151</v>
      </c>
      <c r="AH51" s="326" t="s">
        <v>2150</v>
      </c>
      <c r="AI51" s="326"/>
      <c r="AJ51" s="326"/>
      <c r="AK51" s="326"/>
      <c r="AL51" s="326"/>
      <c r="AM51" s="326"/>
      <c r="AN51" s="326"/>
      <c r="AO51" s="326"/>
      <c r="AP51" s="326"/>
      <c r="AQ51" s="326"/>
    </row>
    <row r="52" spans="1:43">
      <c r="C52" s="324">
        <f>OP!C45</f>
        <v>0</v>
      </c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AH52" s="325">
        <f>OP!AJ45</f>
        <v>0</v>
      </c>
      <c r="AI52" s="325"/>
      <c r="AJ52" s="325"/>
      <c r="AK52" s="325"/>
      <c r="AL52" s="325"/>
      <c r="AM52" s="325"/>
      <c r="AN52" s="325"/>
      <c r="AO52" s="325"/>
      <c r="AP52" s="325"/>
      <c r="AQ52" s="325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3"/>
      <c r="D57" s="293"/>
      <c r="E57" s="293"/>
      <c r="F57" s="293"/>
      <c r="G57" s="293"/>
      <c r="H57" s="293"/>
      <c r="I57" s="293"/>
      <c r="J57" s="293"/>
      <c r="K57" s="293"/>
      <c r="L57" s="293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Korisnik</cp:lastModifiedBy>
  <cp:lastPrinted>2025-03-04T14:15:29Z</cp:lastPrinted>
  <dcterms:created xsi:type="dcterms:W3CDTF">2022-09-29T09:39:00Z</dcterms:created>
  <dcterms:modified xsi:type="dcterms:W3CDTF">2025-03-19T08:41:24Z</dcterms:modified>
  <cp:category>PrivrednaDrustva</cp:category>
</cp:coreProperties>
</file>